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ENDO-H\Dropbox\My PC (DESKTOP-4SM1S57)\Downloads\"/>
    </mc:Choice>
  </mc:AlternateContent>
  <xr:revisionPtr revIDLastSave="0" documentId="8_{614C831C-A973-456C-AE7D-2A21105040C7}" xr6:coauthVersionLast="47" xr6:coauthVersionMax="47" xr10:uidLastSave="{00000000-0000-0000-0000-000000000000}"/>
  <bookViews>
    <workbookView xWindow="28680" yWindow="-120" windowWidth="29040" windowHeight="15720" xr2:uid="{00000000-000D-0000-FFFF-FFFF00000000}"/>
  </bookViews>
  <sheets>
    <sheet name="Jグレード" sheetId="1" r:id="rId1"/>
    <sheet name="基本" sheetId="5" state="hidden" r:id="rId2"/>
    <sheet name="データ" sheetId="2" state="hidden" r:id="rId3"/>
  </sheets>
  <definedNames>
    <definedName name="_xlnm.Print_Area" localSheetId="0">Jグレード!$A$1:$S$36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1" l="1"/>
  <c r="K6" i="1"/>
  <c r="G32" i="1" l="1"/>
  <c r="K8" i="1" l="1"/>
  <c r="G24" i="1" l="1"/>
  <c r="G23" i="1" l="1"/>
  <c r="G25" i="1" l="1"/>
  <c r="O434" i="5"/>
  <c r="O430" i="5"/>
  <c r="O429" i="5"/>
  <c r="Q436" i="5"/>
  <c r="S432" i="5"/>
  <c r="S431" i="5"/>
  <c r="S430" i="5"/>
  <c r="S429" i="5"/>
  <c r="Q10" i="5"/>
  <c r="O8" i="5"/>
  <c r="S6" i="5"/>
  <c r="S5" i="5"/>
  <c r="S4" i="5"/>
  <c r="O4" i="5"/>
  <c r="S3" i="5"/>
  <c r="O3" i="5"/>
  <c r="Q31" i="1"/>
  <c r="B442" i="5"/>
  <c r="K11" i="1"/>
  <c r="K10" i="1"/>
  <c r="K9" i="1"/>
  <c r="K7" i="1"/>
  <c r="D28" i="2"/>
  <c r="D29" i="2" s="1"/>
  <c r="D30" i="2" s="1"/>
  <c r="D31" i="2" s="1"/>
  <c r="D32" i="2" s="1"/>
  <c r="D33" i="2" s="1"/>
  <c r="D34" i="2" s="1"/>
  <c r="D35" i="2" s="1"/>
  <c r="D36" i="2" s="1"/>
  <c r="D37" i="2" s="1"/>
  <c r="G19" i="1"/>
  <c r="G17" i="1"/>
  <c r="G6" i="1"/>
  <c r="B16" i="5"/>
  <c r="Q15" i="1"/>
  <c r="K17" i="1"/>
  <c r="K13" i="1"/>
  <c r="G28" i="1"/>
  <c r="G21" i="1"/>
  <c r="G4" i="1" l="1"/>
  <c r="P429" i="5"/>
  <c r="P434" i="5" s="1"/>
  <c r="Q434" i="5" s="1"/>
  <c r="R434" i="5" s="1"/>
  <c r="P3" i="5"/>
  <c r="P8" i="5" s="1"/>
  <c r="Q8" i="5" s="1"/>
  <c r="R8" i="5" s="1"/>
  <c r="K4" i="1"/>
  <c r="G18" i="1"/>
  <c r="G33" i="1" l="1"/>
  <c r="K34" i="1" s="1"/>
  <c r="J435" i="5"/>
  <c r="L17" i="1"/>
  <c r="L13" i="1"/>
  <c r="H7" i="1"/>
  <c r="H6" i="1"/>
  <c r="A3" i="2"/>
  <c r="A4" i="2" s="1"/>
  <c r="A5" i="2" s="1"/>
  <c r="A6" i="2" s="1"/>
  <c r="A7" i="2" s="1"/>
  <c r="A8" i="2" s="1"/>
  <c r="A9" i="2" s="1"/>
  <c r="A10" i="2" s="1"/>
  <c r="A11" i="2" s="1"/>
  <c r="A12" i="2" s="1"/>
  <c r="A13" i="2" s="1"/>
  <c r="A14" i="2" s="1"/>
  <c r="A15" i="2" s="1"/>
  <c r="A16" i="2" s="1"/>
  <c r="A17" i="2" s="1"/>
  <c r="A18" i="2" s="1"/>
  <c r="A19" i="2" s="1"/>
  <c r="E3" i="2"/>
  <c r="E4" i="2" s="1"/>
  <c r="K32" i="1"/>
  <c r="K33" i="1" l="1"/>
  <c r="Q34" i="1"/>
  <c r="L435" i="5"/>
  <c r="K435" i="5"/>
  <c r="M435" i="5" s="1"/>
  <c r="P4" i="1" l="1"/>
  <c r="P21" i="1" s="1"/>
  <c r="P26" i="1" s="1"/>
  <c r="P28" i="1" s="1"/>
  <c r="P29" i="1" s="1"/>
  <c r="J9" i="5"/>
  <c r="L9" i="5" s="1"/>
  <c r="P9" i="1" l="1"/>
  <c r="P11" i="1" s="1"/>
  <c r="P12" i="1" s="1"/>
  <c r="R8" i="1" s="1"/>
  <c r="R25" i="1"/>
  <c r="C429" i="5"/>
  <c r="Q33" i="1" s="1"/>
  <c r="Q35" i="1" s="1"/>
  <c r="R23" i="1" s="1"/>
  <c r="R27" i="1"/>
  <c r="Q18" i="1"/>
  <c r="K9" i="5"/>
  <c r="J441" i="5"/>
  <c r="C3" i="5" l="1"/>
  <c r="Q17" i="1" s="1"/>
  <c r="Q19" i="1" s="1"/>
  <c r="R6" i="1" s="1"/>
  <c r="R10" i="1"/>
  <c r="D429" i="5"/>
  <c r="F429" i="5" s="1"/>
  <c r="C430" i="5" s="1"/>
  <c r="E429" i="5"/>
  <c r="L441" i="5"/>
  <c r="K441" i="5"/>
  <c r="M9" i="5"/>
  <c r="E3" i="5" l="1"/>
  <c r="D3" i="5"/>
  <c r="F3" i="5" s="1"/>
  <c r="M441" i="5"/>
  <c r="J15" i="5"/>
  <c r="D430" i="5"/>
  <c r="E430" i="5"/>
  <c r="C4" i="5" l="1"/>
  <c r="L15" i="5"/>
  <c r="K15" i="5"/>
  <c r="F430" i="5"/>
  <c r="J448" i="5"/>
  <c r="C431" i="5" l="1"/>
  <c r="L448" i="5"/>
  <c r="K448" i="5"/>
  <c r="D4" i="5"/>
  <c r="E4" i="5"/>
  <c r="M15" i="5"/>
  <c r="F4" i="5" l="1"/>
  <c r="J22" i="5"/>
  <c r="M448" i="5"/>
  <c r="D431" i="5"/>
  <c r="E431" i="5"/>
  <c r="J454" i="5" l="1"/>
  <c r="L22" i="5"/>
  <c r="K22" i="5"/>
  <c r="C5" i="5"/>
  <c r="F431" i="5"/>
  <c r="C432" i="5" l="1"/>
  <c r="D5" i="5"/>
  <c r="E5" i="5"/>
  <c r="M22" i="5"/>
  <c r="K454" i="5"/>
  <c r="L454" i="5"/>
  <c r="M454" i="5" l="1"/>
  <c r="J28" i="5"/>
  <c r="E432" i="5"/>
  <c r="D432" i="5"/>
  <c r="F5" i="5"/>
  <c r="C6" i="5" l="1"/>
  <c r="L28" i="5"/>
  <c r="K28" i="5"/>
  <c r="J460" i="5"/>
  <c r="F432" i="5"/>
  <c r="C433" i="5" l="1"/>
  <c r="L460" i="5"/>
  <c r="K460" i="5"/>
  <c r="M28" i="5"/>
  <c r="E6" i="5"/>
  <c r="D6" i="5"/>
  <c r="J34" i="5" l="1"/>
  <c r="F6" i="5"/>
  <c r="M460" i="5"/>
  <c r="D433" i="5"/>
  <c r="F433" i="5" s="1"/>
  <c r="E433" i="5"/>
  <c r="C434" i="5" l="1"/>
  <c r="J466" i="5"/>
  <c r="C7" i="5"/>
  <c r="K34" i="5"/>
  <c r="L34" i="5"/>
  <c r="L466" i="5" l="1"/>
  <c r="K466" i="5"/>
  <c r="E7" i="5"/>
  <c r="D7" i="5"/>
  <c r="M34" i="5"/>
  <c r="D434" i="5"/>
  <c r="F434" i="5" s="1"/>
  <c r="E434" i="5"/>
  <c r="J40" i="5" l="1"/>
  <c r="C435" i="5"/>
  <c r="M466" i="5"/>
  <c r="F7" i="5"/>
  <c r="E435" i="5" l="1"/>
  <c r="D435" i="5"/>
  <c r="F435" i="5" s="1"/>
  <c r="J472" i="5"/>
  <c r="C8" i="5"/>
  <c r="K40" i="5"/>
  <c r="M40" i="5" s="1"/>
  <c r="L40" i="5"/>
  <c r="J46" i="5" l="1"/>
  <c r="K472" i="5"/>
  <c r="M472" i="5" s="1"/>
  <c r="L472" i="5"/>
  <c r="E8" i="5"/>
  <c r="D8" i="5"/>
  <c r="F8" i="5" s="1"/>
  <c r="C436" i="5"/>
  <c r="J478" i="5" l="1"/>
  <c r="C9" i="5"/>
  <c r="E436" i="5"/>
  <c r="D436" i="5"/>
  <c r="F436" i="5" s="1"/>
  <c r="K46" i="5"/>
  <c r="M46" i="5" s="1"/>
  <c r="L46" i="5"/>
  <c r="J52" i="5" l="1"/>
  <c r="D9" i="5"/>
  <c r="F9" i="5" s="1"/>
  <c r="E9" i="5"/>
  <c r="C437" i="5"/>
  <c r="K478" i="5"/>
  <c r="M478" i="5" s="1"/>
  <c r="L478" i="5"/>
  <c r="C10" i="5" l="1"/>
  <c r="J484" i="5"/>
  <c r="E437" i="5"/>
  <c r="D437" i="5"/>
  <c r="F437" i="5" s="1"/>
  <c r="L52" i="5"/>
  <c r="K52" i="5"/>
  <c r="M52" i="5" s="1"/>
  <c r="J58" i="5" l="1"/>
  <c r="K484" i="5"/>
  <c r="M484" i="5" s="1"/>
  <c r="L484" i="5"/>
  <c r="C438" i="5"/>
  <c r="D10" i="5"/>
  <c r="F10" i="5" s="1"/>
  <c r="E10" i="5"/>
  <c r="J490" i="5" l="1"/>
  <c r="C11" i="5"/>
  <c r="E438" i="5"/>
  <c r="D438" i="5"/>
  <c r="F438" i="5" s="1"/>
  <c r="K58" i="5"/>
  <c r="M58" i="5" s="1"/>
  <c r="L58" i="5"/>
  <c r="J64" i="5" l="1"/>
  <c r="D11" i="5"/>
  <c r="F11" i="5" s="1"/>
  <c r="E11" i="5"/>
  <c r="C439" i="5"/>
  <c r="K490" i="5"/>
  <c r="M490" i="5" s="1"/>
  <c r="L490" i="5"/>
  <c r="C12" i="5" l="1"/>
  <c r="J496" i="5"/>
  <c r="D439" i="5"/>
  <c r="F439" i="5" s="1"/>
  <c r="E439" i="5"/>
  <c r="L64" i="5"/>
  <c r="K64" i="5"/>
  <c r="M64" i="5" s="1"/>
  <c r="J70" i="5" l="1"/>
  <c r="L496" i="5"/>
  <c r="K496" i="5"/>
  <c r="M496" i="5" s="1"/>
  <c r="C440" i="5"/>
  <c r="D12" i="5"/>
  <c r="F12" i="5" s="1"/>
  <c r="E12" i="5"/>
  <c r="J502" i="5" l="1"/>
  <c r="C13" i="5"/>
  <c r="E440" i="5"/>
  <c r="D440" i="5"/>
  <c r="F440" i="5" s="1"/>
  <c r="L70" i="5"/>
  <c r="K70" i="5"/>
  <c r="M70" i="5" s="1"/>
  <c r="J76" i="5" l="1"/>
  <c r="E13" i="5"/>
  <c r="D13" i="5"/>
  <c r="F13" i="5" s="1"/>
  <c r="C442" i="5"/>
  <c r="L502" i="5"/>
  <c r="K502" i="5"/>
  <c r="M502" i="5" s="1"/>
  <c r="C14" i="5" l="1"/>
  <c r="J508" i="5"/>
  <c r="E442" i="5"/>
  <c r="D442" i="5"/>
  <c r="F442" i="5" s="1"/>
  <c r="L76" i="5"/>
  <c r="K76" i="5"/>
  <c r="M76" i="5" s="1"/>
  <c r="J82" i="5" l="1"/>
  <c r="L508" i="5"/>
  <c r="K508" i="5"/>
  <c r="M508" i="5" s="1"/>
  <c r="C443" i="5"/>
  <c r="E14" i="5"/>
  <c r="D14" i="5"/>
  <c r="F14" i="5" s="1"/>
  <c r="J514" i="5" l="1"/>
  <c r="C16" i="5"/>
  <c r="E443" i="5"/>
  <c r="D443" i="5"/>
  <c r="F443" i="5" s="1"/>
  <c r="L82" i="5"/>
  <c r="K82" i="5"/>
  <c r="M82" i="5" s="1"/>
  <c r="J88" i="5" l="1"/>
  <c r="D16" i="5"/>
  <c r="F16" i="5" s="1"/>
  <c r="E16" i="5"/>
  <c r="C444" i="5"/>
  <c r="K514" i="5"/>
  <c r="M514" i="5" s="1"/>
  <c r="L514" i="5"/>
  <c r="C17" i="5" l="1"/>
  <c r="J520" i="5"/>
  <c r="E444" i="5"/>
  <c r="D444" i="5"/>
  <c r="F444" i="5" s="1"/>
  <c r="K88" i="5"/>
  <c r="M88" i="5" s="1"/>
  <c r="L88" i="5"/>
  <c r="J94" i="5" l="1"/>
  <c r="L520" i="5"/>
  <c r="K520" i="5"/>
  <c r="M520" i="5" s="1"/>
  <c r="C445" i="5"/>
  <c r="D17" i="5"/>
  <c r="F17" i="5" s="1"/>
  <c r="E17" i="5"/>
  <c r="J526" i="5" l="1"/>
  <c r="C18" i="5"/>
  <c r="E445" i="5"/>
  <c r="D445" i="5"/>
  <c r="F445" i="5" s="1"/>
  <c r="K94" i="5"/>
  <c r="M94" i="5" s="1"/>
  <c r="L94" i="5"/>
  <c r="J100" i="5" l="1"/>
  <c r="E18" i="5"/>
  <c r="D18" i="5"/>
  <c r="F18" i="5" s="1"/>
  <c r="C446" i="5"/>
  <c r="K526" i="5"/>
  <c r="M526" i="5" s="1"/>
  <c r="L526" i="5"/>
  <c r="C19" i="5" l="1"/>
  <c r="J532" i="5"/>
  <c r="D446" i="5"/>
  <c r="F446" i="5" s="1"/>
  <c r="E446" i="5"/>
  <c r="K100" i="5"/>
  <c r="M100" i="5" s="1"/>
  <c r="L100" i="5"/>
  <c r="J106" i="5" l="1"/>
  <c r="K532" i="5"/>
  <c r="M532" i="5" s="1"/>
  <c r="L532" i="5"/>
  <c r="C447" i="5"/>
  <c r="E19" i="5"/>
  <c r="D19" i="5"/>
  <c r="F19" i="5" s="1"/>
  <c r="J538" i="5" l="1"/>
  <c r="C20" i="5"/>
  <c r="E447" i="5"/>
  <c r="D447" i="5"/>
  <c r="F447" i="5" s="1"/>
  <c r="L106" i="5"/>
  <c r="K106" i="5"/>
  <c r="M106" i="5" s="1"/>
  <c r="J112" i="5" l="1"/>
  <c r="E20" i="5"/>
  <c r="D20" i="5"/>
  <c r="F20" i="5" s="1"/>
  <c r="C448" i="5"/>
  <c r="L538" i="5"/>
  <c r="K538" i="5"/>
  <c r="M538" i="5" s="1"/>
  <c r="C21" i="5" l="1"/>
  <c r="J544" i="5"/>
  <c r="E448" i="5"/>
  <c r="D448" i="5"/>
  <c r="F448" i="5" s="1"/>
  <c r="L112" i="5"/>
  <c r="K112" i="5"/>
  <c r="M112" i="5" s="1"/>
  <c r="J118" i="5" l="1"/>
  <c r="K544" i="5"/>
  <c r="M544" i="5" s="1"/>
  <c r="L544" i="5"/>
  <c r="C449" i="5"/>
  <c r="E21" i="5"/>
  <c r="D21" i="5"/>
  <c r="F21" i="5" s="1"/>
  <c r="J550" i="5" l="1"/>
  <c r="C22" i="5"/>
  <c r="D449" i="5"/>
  <c r="F449" i="5" s="1"/>
  <c r="E449" i="5"/>
  <c r="K118" i="5"/>
  <c r="M118" i="5" s="1"/>
  <c r="L118" i="5"/>
  <c r="J124" i="5" l="1"/>
  <c r="D22" i="5"/>
  <c r="F22" i="5" s="1"/>
  <c r="E22" i="5"/>
  <c r="C450" i="5"/>
  <c r="K550" i="5"/>
  <c r="M550" i="5" s="1"/>
  <c r="L550" i="5"/>
  <c r="C23" i="5" l="1"/>
  <c r="J556" i="5"/>
  <c r="E450" i="5"/>
  <c r="D450" i="5"/>
  <c r="F450" i="5" s="1"/>
  <c r="L124" i="5"/>
  <c r="K124" i="5"/>
  <c r="M124" i="5" s="1"/>
  <c r="J130" i="5" l="1"/>
  <c r="K556" i="5"/>
  <c r="M556" i="5" s="1"/>
  <c r="L556" i="5"/>
  <c r="C451" i="5"/>
  <c r="E23" i="5"/>
  <c r="D23" i="5"/>
  <c r="F23" i="5" s="1"/>
  <c r="J562" i="5" l="1"/>
  <c r="C24" i="5"/>
  <c r="E451" i="5"/>
  <c r="D451" i="5"/>
  <c r="F451" i="5" s="1"/>
  <c r="L130" i="5"/>
  <c r="K130" i="5"/>
  <c r="M130" i="5" s="1"/>
  <c r="J136" i="5" l="1"/>
  <c r="E24" i="5"/>
  <c r="D24" i="5"/>
  <c r="F24" i="5" s="1"/>
  <c r="C452" i="5"/>
  <c r="L562" i="5"/>
  <c r="K562" i="5"/>
  <c r="M562" i="5" s="1"/>
  <c r="C25" i="5" l="1"/>
  <c r="J568" i="5"/>
  <c r="D452" i="5"/>
  <c r="F452" i="5" s="1"/>
  <c r="E452" i="5"/>
  <c r="L136" i="5"/>
  <c r="K136" i="5"/>
  <c r="M136" i="5" s="1"/>
  <c r="J142" i="5" l="1"/>
  <c r="L568" i="5"/>
  <c r="K568" i="5"/>
  <c r="M568" i="5" s="1"/>
  <c r="C453" i="5"/>
  <c r="D25" i="5"/>
  <c r="F25" i="5" s="1"/>
  <c r="E25" i="5"/>
  <c r="J574" i="5" l="1"/>
  <c r="C26" i="5"/>
  <c r="D453" i="5"/>
  <c r="F453" i="5" s="1"/>
  <c r="E453" i="5"/>
  <c r="L142" i="5"/>
  <c r="K142" i="5"/>
  <c r="M142" i="5" s="1"/>
  <c r="J148" i="5" l="1"/>
  <c r="E26" i="5"/>
  <c r="D26" i="5"/>
  <c r="F26" i="5" s="1"/>
  <c r="C454" i="5"/>
  <c r="L574" i="5"/>
  <c r="K574" i="5"/>
  <c r="M574" i="5" s="1"/>
  <c r="C27" i="5" l="1"/>
  <c r="J580" i="5"/>
  <c r="E454" i="5"/>
  <c r="D454" i="5"/>
  <c r="F454" i="5" s="1"/>
  <c r="L148" i="5"/>
  <c r="K148" i="5"/>
  <c r="M148" i="5" s="1"/>
  <c r="J154" i="5" l="1"/>
  <c r="K580" i="5"/>
  <c r="M580" i="5" s="1"/>
  <c r="L580" i="5"/>
  <c r="C455" i="5"/>
  <c r="E27" i="5"/>
  <c r="D27" i="5"/>
  <c r="F27" i="5" s="1"/>
  <c r="J586" i="5" l="1"/>
  <c r="C28" i="5"/>
  <c r="E455" i="5"/>
  <c r="D455" i="5"/>
  <c r="F455" i="5" s="1"/>
  <c r="K154" i="5"/>
  <c r="M154" i="5" s="1"/>
  <c r="L154" i="5"/>
  <c r="J160" i="5" l="1"/>
  <c r="D28" i="5"/>
  <c r="F28" i="5" s="1"/>
  <c r="E28" i="5"/>
  <c r="C456" i="5"/>
  <c r="L586" i="5"/>
  <c r="K586" i="5"/>
  <c r="M586" i="5" s="1"/>
  <c r="C29" i="5" l="1"/>
  <c r="J592" i="5"/>
  <c r="E456" i="5"/>
  <c r="D456" i="5"/>
  <c r="F456" i="5" s="1"/>
  <c r="L160" i="5"/>
  <c r="K160" i="5"/>
  <c r="M160" i="5" s="1"/>
  <c r="J166" i="5" l="1"/>
  <c r="K592" i="5"/>
  <c r="M592" i="5" s="1"/>
  <c r="L592" i="5"/>
  <c r="C457" i="5"/>
  <c r="E29" i="5"/>
  <c r="D29" i="5"/>
  <c r="F29" i="5" s="1"/>
  <c r="J598" i="5" l="1"/>
  <c r="C30" i="5"/>
  <c r="D457" i="5"/>
  <c r="F457" i="5" s="1"/>
  <c r="E457" i="5"/>
  <c r="L166" i="5"/>
  <c r="K166" i="5"/>
  <c r="M166" i="5" s="1"/>
  <c r="J172" i="5" l="1"/>
  <c r="E30" i="5"/>
  <c r="D30" i="5"/>
  <c r="F30" i="5" s="1"/>
  <c r="C458" i="5"/>
  <c r="L598" i="5"/>
  <c r="K598" i="5"/>
  <c r="M598" i="5" s="1"/>
  <c r="C31" i="5" l="1"/>
  <c r="J604" i="5"/>
  <c r="D458" i="5"/>
  <c r="F458" i="5" s="1"/>
  <c r="E458" i="5"/>
  <c r="K172" i="5"/>
  <c r="M172" i="5" s="1"/>
  <c r="L172" i="5"/>
  <c r="J178" i="5" l="1"/>
  <c r="K604" i="5"/>
  <c r="M604" i="5" s="1"/>
  <c r="L604" i="5"/>
  <c r="C459" i="5"/>
  <c r="D31" i="5"/>
  <c r="F31" i="5" s="1"/>
  <c r="E31" i="5"/>
  <c r="J610" i="5" l="1"/>
  <c r="C32" i="5"/>
  <c r="E459" i="5"/>
  <c r="D459" i="5"/>
  <c r="F459" i="5" s="1"/>
  <c r="K178" i="5"/>
  <c r="M178" i="5" s="1"/>
  <c r="L178" i="5"/>
  <c r="J184" i="5" l="1"/>
  <c r="D32" i="5"/>
  <c r="F32" i="5" s="1"/>
  <c r="E32" i="5"/>
  <c r="C460" i="5"/>
  <c r="K610" i="5"/>
  <c r="M610" i="5" s="1"/>
  <c r="L610" i="5"/>
  <c r="C33" i="5" l="1"/>
  <c r="J616" i="5"/>
  <c r="E460" i="5"/>
  <c r="D460" i="5"/>
  <c r="F460" i="5" s="1"/>
  <c r="L184" i="5"/>
  <c r="K184" i="5"/>
  <c r="M184" i="5" s="1"/>
  <c r="J190" i="5" l="1"/>
  <c r="K616" i="5"/>
  <c r="M616" i="5" s="1"/>
  <c r="L616" i="5"/>
  <c r="C461" i="5"/>
  <c r="D33" i="5"/>
  <c r="F33" i="5" s="1"/>
  <c r="E33" i="5"/>
  <c r="J622" i="5" l="1"/>
  <c r="C34" i="5"/>
  <c r="D461" i="5"/>
  <c r="F461" i="5" s="1"/>
  <c r="E461" i="5"/>
  <c r="K190" i="5"/>
  <c r="M190" i="5" s="1"/>
  <c r="L190" i="5"/>
  <c r="J196" i="5" l="1"/>
  <c r="E34" i="5"/>
  <c r="D34" i="5"/>
  <c r="F34" i="5" s="1"/>
  <c r="C462" i="5"/>
  <c r="L622" i="5"/>
  <c r="K622" i="5"/>
  <c r="M622" i="5" s="1"/>
  <c r="C35" i="5" l="1"/>
  <c r="J628" i="5"/>
  <c r="D462" i="5"/>
  <c r="F462" i="5" s="1"/>
  <c r="E462" i="5"/>
  <c r="L196" i="5"/>
  <c r="K196" i="5"/>
  <c r="M196" i="5" s="1"/>
  <c r="J202" i="5" l="1"/>
  <c r="K628" i="5"/>
  <c r="M628" i="5" s="1"/>
  <c r="L628" i="5"/>
  <c r="C463" i="5"/>
  <c r="E35" i="5"/>
  <c r="D35" i="5"/>
  <c r="F35" i="5" s="1"/>
  <c r="J634" i="5" l="1"/>
  <c r="C36" i="5"/>
  <c r="E463" i="5"/>
  <c r="D463" i="5"/>
  <c r="F463" i="5" s="1"/>
  <c r="K202" i="5"/>
  <c r="M202" i="5" s="1"/>
  <c r="L202" i="5"/>
  <c r="J208" i="5" l="1"/>
  <c r="E36" i="5"/>
  <c r="D36" i="5"/>
  <c r="F36" i="5" s="1"/>
  <c r="C464" i="5"/>
  <c r="K634" i="5"/>
  <c r="M634" i="5" s="1"/>
  <c r="L634" i="5"/>
  <c r="C37" i="5" l="1"/>
  <c r="J640" i="5"/>
  <c r="D464" i="5"/>
  <c r="F464" i="5" s="1"/>
  <c r="E464" i="5"/>
  <c r="L208" i="5"/>
  <c r="K208" i="5"/>
  <c r="M208" i="5" s="1"/>
  <c r="J214" i="5" l="1"/>
  <c r="K640" i="5"/>
  <c r="M640" i="5" s="1"/>
  <c r="L640" i="5"/>
  <c r="C465" i="5"/>
  <c r="E37" i="5"/>
  <c r="D37" i="5"/>
  <c r="F37" i="5" s="1"/>
  <c r="J646" i="5" l="1"/>
  <c r="C38" i="5"/>
  <c r="E465" i="5"/>
  <c r="D465" i="5"/>
  <c r="F465" i="5" s="1"/>
  <c r="K214" i="5"/>
  <c r="M214" i="5" s="1"/>
  <c r="L214" i="5"/>
  <c r="J220" i="5" l="1"/>
  <c r="E38" i="5"/>
  <c r="D38" i="5"/>
  <c r="F38" i="5" s="1"/>
  <c r="C466" i="5"/>
  <c r="L646" i="5"/>
  <c r="K646" i="5"/>
  <c r="M646" i="5" s="1"/>
  <c r="C39" i="5" l="1"/>
  <c r="J652" i="5"/>
  <c r="D466" i="5"/>
  <c r="F466" i="5" s="1"/>
  <c r="E466" i="5"/>
  <c r="L220" i="5"/>
  <c r="K220" i="5"/>
  <c r="M220" i="5" s="1"/>
  <c r="J226" i="5" l="1"/>
  <c r="L652" i="5"/>
  <c r="K652" i="5"/>
  <c r="M652" i="5" s="1"/>
  <c r="C467" i="5"/>
  <c r="E39" i="5"/>
  <c r="D39" i="5"/>
  <c r="F39" i="5" s="1"/>
  <c r="J658" i="5" l="1"/>
  <c r="C40" i="5"/>
  <c r="D467" i="5"/>
  <c r="F467" i="5" s="1"/>
  <c r="E467" i="5"/>
  <c r="K226" i="5"/>
  <c r="M226" i="5" s="1"/>
  <c r="L226" i="5"/>
  <c r="J232" i="5" l="1"/>
  <c r="D40" i="5"/>
  <c r="F40" i="5" s="1"/>
  <c r="E40" i="5"/>
  <c r="C468" i="5"/>
  <c r="K658" i="5"/>
  <c r="M658" i="5" s="1"/>
  <c r="L658" i="5"/>
  <c r="C41" i="5" l="1"/>
  <c r="J664" i="5"/>
  <c r="E468" i="5"/>
  <c r="D468" i="5"/>
  <c r="F468" i="5" s="1"/>
  <c r="L232" i="5"/>
  <c r="K232" i="5"/>
  <c r="M232" i="5" s="1"/>
  <c r="J238" i="5" l="1"/>
  <c r="L664" i="5"/>
  <c r="K664" i="5"/>
  <c r="M664" i="5" s="1"/>
  <c r="C469" i="5"/>
  <c r="E41" i="5"/>
  <c r="D41" i="5"/>
  <c r="F41" i="5" s="1"/>
  <c r="J670" i="5" l="1"/>
  <c r="C42" i="5"/>
  <c r="E469" i="5"/>
  <c r="D469" i="5"/>
  <c r="F469" i="5" s="1"/>
  <c r="L238" i="5"/>
  <c r="K238" i="5"/>
  <c r="M238" i="5" s="1"/>
  <c r="J244" i="5" l="1"/>
  <c r="D42" i="5"/>
  <c r="F42" i="5" s="1"/>
  <c r="E42" i="5"/>
  <c r="C470" i="5"/>
  <c r="L670" i="5"/>
  <c r="K670" i="5"/>
  <c r="M670" i="5" s="1"/>
  <c r="C43" i="5" l="1"/>
  <c r="J676" i="5"/>
  <c r="D470" i="5"/>
  <c r="F470" i="5" s="1"/>
  <c r="E470" i="5"/>
  <c r="L244" i="5"/>
  <c r="K244" i="5"/>
  <c r="M244" i="5" s="1"/>
  <c r="J250" i="5" l="1"/>
  <c r="L676" i="5"/>
  <c r="K676" i="5"/>
  <c r="M676" i="5" s="1"/>
  <c r="C471" i="5"/>
  <c r="E43" i="5"/>
  <c r="D43" i="5"/>
  <c r="F43" i="5" s="1"/>
  <c r="J682" i="5" l="1"/>
  <c r="C44" i="5"/>
  <c r="D471" i="5"/>
  <c r="F471" i="5" s="1"/>
  <c r="E471" i="5"/>
  <c r="K250" i="5"/>
  <c r="M250" i="5" s="1"/>
  <c r="L250" i="5"/>
  <c r="J256" i="5" l="1"/>
  <c r="E44" i="5"/>
  <c r="D44" i="5"/>
  <c r="F44" i="5" s="1"/>
  <c r="C472" i="5"/>
  <c r="K682" i="5"/>
  <c r="M682" i="5" s="1"/>
  <c r="L682" i="5"/>
  <c r="C45" i="5" l="1"/>
  <c r="J688" i="5"/>
  <c r="E472" i="5"/>
  <c r="D472" i="5"/>
  <c r="F472" i="5" s="1"/>
  <c r="K256" i="5"/>
  <c r="M256" i="5" s="1"/>
  <c r="L256" i="5"/>
  <c r="J262" i="5" l="1"/>
  <c r="L688" i="5"/>
  <c r="K688" i="5"/>
  <c r="M688" i="5" s="1"/>
  <c r="C473" i="5"/>
  <c r="E45" i="5"/>
  <c r="D45" i="5"/>
  <c r="F45" i="5" s="1"/>
  <c r="J694" i="5" l="1"/>
  <c r="C46" i="5"/>
  <c r="E473" i="5"/>
  <c r="D473" i="5"/>
  <c r="F473" i="5" s="1"/>
  <c r="K262" i="5"/>
  <c r="M262" i="5" s="1"/>
  <c r="L262" i="5"/>
  <c r="J268" i="5" l="1"/>
  <c r="D46" i="5"/>
  <c r="F46" i="5" s="1"/>
  <c r="E46" i="5"/>
  <c r="C474" i="5"/>
  <c r="L694" i="5"/>
  <c r="K694" i="5"/>
  <c r="M694" i="5" s="1"/>
  <c r="C47" i="5" l="1"/>
  <c r="J700" i="5"/>
  <c r="E474" i="5"/>
  <c r="D474" i="5"/>
  <c r="F474" i="5" s="1"/>
  <c r="L268" i="5"/>
  <c r="K268" i="5"/>
  <c r="M268" i="5" s="1"/>
  <c r="J274" i="5" l="1"/>
  <c r="L700" i="5"/>
  <c r="K700" i="5"/>
  <c r="M700" i="5" s="1"/>
  <c r="C475" i="5"/>
  <c r="D47" i="5"/>
  <c r="F47" i="5" s="1"/>
  <c r="E47" i="5"/>
  <c r="J706" i="5" l="1"/>
  <c r="C48" i="5"/>
  <c r="D475" i="5"/>
  <c r="F475" i="5" s="1"/>
  <c r="E475" i="5"/>
  <c r="L274" i="5"/>
  <c r="K274" i="5"/>
  <c r="M274" i="5" s="1"/>
  <c r="J280" i="5" l="1"/>
  <c r="E48" i="5"/>
  <c r="D48" i="5"/>
  <c r="F48" i="5" s="1"/>
  <c r="C476" i="5"/>
  <c r="L706" i="5"/>
  <c r="K706" i="5"/>
  <c r="M706" i="5" s="1"/>
  <c r="C49" i="5" l="1"/>
  <c r="J712" i="5"/>
  <c r="E476" i="5"/>
  <c r="D476" i="5"/>
  <c r="F476" i="5" s="1"/>
  <c r="K280" i="5"/>
  <c r="M280" i="5" s="1"/>
  <c r="L280" i="5"/>
  <c r="J286" i="5" l="1"/>
  <c r="K712" i="5"/>
  <c r="M712" i="5" s="1"/>
  <c r="L712" i="5"/>
  <c r="C477" i="5"/>
  <c r="D49" i="5"/>
  <c r="F49" i="5" s="1"/>
  <c r="E49" i="5"/>
  <c r="J718" i="5" l="1"/>
  <c r="C50" i="5"/>
  <c r="E477" i="5"/>
  <c r="D477" i="5"/>
  <c r="F477" i="5" s="1"/>
  <c r="K286" i="5"/>
  <c r="M286" i="5" s="1"/>
  <c r="L286" i="5"/>
  <c r="J292" i="5" l="1"/>
  <c r="D50" i="5"/>
  <c r="F50" i="5" s="1"/>
  <c r="E50" i="5"/>
  <c r="C478" i="5"/>
  <c r="L718" i="5"/>
  <c r="K718" i="5"/>
  <c r="M718" i="5" s="1"/>
  <c r="C51" i="5" l="1"/>
  <c r="J724" i="5"/>
  <c r="D478" i="5"/>
  <c r="F478" i="5" s="1"/>
  <c r="E478" i="5"/>
  <c r="L292" i="5"/>
  <c r="K292" i="5"/>
  <c r="M292" i="5" s="1"/>
  <c r="J298" i="5" l="1"/>
  <c r="L724" i="5"/>
  <c r="K724" i="5"/>
  <c r="M724" i="5" s="1"/>
  <c r="C479" i="5"/>
  <c r="D51" i="5"/>
  <c r="F51" i="5" s="1"/>
  <c r="E51" i="5"/>
  <c r="J730" i="5" l="1"/>
  <c r="C52" i="5"/>
  <c r="E479" i="5"/>
  <c r="D479" i="5"/>
  <c r="F479" i="5" s="1"/>
  <c r="K298" i="5"/>
  <c r="M298" i="5" s="1"/>
  <c r="L298" i="5"/>
  <c r="J304" i="5" l="1"/>
  <c r="E52" i="5"/>
  <c r="D52" i="5"/>
  <c r="F52" i="5" s="1"/>
  <c r="C480" i="5"/>
  <c r="K730" i="5"/>
  <c r="M730" i="5" s="1"/>
  <c r="L730" i="5"/>
  <c r="C53" i="5" l="1"/>
  <c r="J736" i="5"/>
  <c r="E480" i="5"/>
  <c r="D480" i="5"/>
  <c r="F480" i="5" s="1"/>
  <c r="L304" i="5"/>
  <c r="K304" i="5"/>
  <c r="M304" i="5" s="1"/>
  <c r="J310" i="5" l="1"/>
  <c r="K736" i="5"/>
  <c r="M736" i="5" s="1"/>
  <c r="L736" i="5"/>
  <c r="C481" i="5"/>
  <c r="E53" i="5"/>
  <c r="D53" i="5"/>
  <c r="F53" i="5" s="1"/>
  <c r="J742" i="5" l="1"/>
  <c r="C54" i="5"/>
  <c r="D481" i="5"/>
  <c r="F481" i="5" s="1"/>
  <c r="E481" i="5"/>
  <c r="K310" i="5"/>
  <c r="M310" i="5" s="1"/>
  <c r="L310" i="5"/>
  <c r="J316" i="5" l="1"/>
  <c r="E54" i="5"/>
  <c r="D54" i="5"/>
  <c r="F54" i="5" s="1"/>
  <c r="C482" i="5"/>
  <c r="L742" i="5"/>
  <c r="K742" i="5"/>
  <c r="M742" i="5" s="1"/>
  <c r="C55" i="5" l="1"/>
  <c r="J748" i="5"/>
  <c r="D482" i="5"/>
  <c r="F482" i="5" s="1"/>
  <c r="E482" i="5"/>
  <c r="K316" i="5"/>
  <c r="M316" i="5" s="1"/>
  <c r="L316" i="5"/>
  <c r="J322" i="5" l="1"/>
  <c r="K748" i="5"/>
  <c r="M748" i="5" s="1"/>
  <c r="L748" i="5"/>
  <c r="C483" i="5"/>
  <c r="E55" i="5"/>
  <c r="D55" i="5"/>
  <c r="F55" i="5" s="1"/>
  <c r="J754" i="5" l="1"/>
  <c r="C56" i="5"/>
  <c r="E483" i="5"/>
  <c r="D483" i="5"/>
  <c r="F483" i="5" s="1"/>
  <c r="K322" i="5"/>
  <c r="M322" i="5" s="1"/>
  <c r="L322" i="5"/>
  <c r="J328" i="5" l="1"/>
  <c r="D56" i="5"/>
  <c r="F56" i="5" s="1"/>
  <c r="E56" i="5"/>
  <c r="C484" i="5"/>
  <c r="K754" i="5"/>
  <c r="M754" i="5" s="1"/>
  <c r="L754" i="5"/>
  <c r="C57" i="5" l="1"/>
  <c r="J760" i="5"/>
  <c r="E484" i="5"/>
  <c r="D484" i="5"/>
  <c r="F484" i="5" s="1"/>
  <c r="K328" i="5"/>
  <c r="M328" i="5" s="1"/>
  <c r="L328" i="5"/>
  <c r="L760" i="5" l="1"/>
  <c r="K760" i="5"/>
  <c r="M760" i="5" s="1"/>
  <c r="J334" i="5"/>
  <c r="C485" i="5"/>
  <c r="E57" i="5"/>
  <c r="D57" i="5"/>
  <c r="F57" i="5" s="1"/>
  <c r="C58" i="5" l="1"/>
  <c r="L334" i="5"/>
  <c r="K334" i="5"/>
  <c r="M334" i="5" s="1"/>
  <c r="J766" i="5"/>
  <c r="D485" i="5"/>
  <c r="F485" i="5" s="1"/>
  <c r="E485" i="5"/>
  <c r="J340" i="5" l="1"/>
  <c r="C486" i="5"/>
  <c r="L766" i="5"/>
  <c r="K766" i="5"/>
  <c r="M766" i="5" s="1"/>
  <c r="E58" i="5"/>
  <c r="D58" i="5"/>
  <c r="F58" i="5" s="1"/>
  <c r="C59" i="5" l="1"/>
  <c r="E486" i="5"/>
  <c r="D486" i="5"/>
  <c r="F486" i="5" s="1"/>
  <c r="J772" i="5"/>
  <c r="L340" i="5"/>
  <c r="K340" i="5"/>
  <c r="M340" i="5" s="1"/>
  <c r="C487" i="5" l="1"/>
  <c r="J346" i="5"/>
  <c r="K772" i="5"/>
  <c r="M772" i="5" s="1"/>
  <c r="L772" i="5"/>
  <c r="D59" i="5"/>
  <c r="F59" i="5" s="1"/>
  <c r="E59" i="5"/>
  <c r="C60" i="5" l="1"/>
  <c r="L346" i="5"/>
  <c r="K346" i="5"/>
  <c r="M346" i="5" s="1"/>
  <c r="J778" i="5"/>
  <c r="D487" i="5"/>
  <c r="F487" i="5" s="1"/>
  <c r="E487" i="5"/>
  <c r="J352" i="5" l="1"/>
  <c r="C488" i="5"/>
  <c r="K778" i="5"/>
  <c r="M778" i="5" s="1"/>
  <c r="L778" i="5"/>
  <c r="D60" i="5"/>
  <c r="F60" i="5" s="1"/>
  <c r="E60" i="5"/>
  <c r="C61" i="5" l="1"/>
  <c r="D488" i="5"/>
  <c r="F488" i="5" s="1"/>
  <c r="E488" i="5"/>
  <c r="J784" i="5"/>
  <c r="L352" i="5"/>
  <c r="K352" i="5"/>
  <c r="M352" i="5" s="1"/>
  <c r="C489" i="5" l="1"/>
  <c r="J358" i="5"/>
  <c r="L784" i="5"/>
  <c r="K784" i="5"/>
  <c r="M784" i="5" s="1"/>
  <c r="E61" i="5"/>
  <c r="D61" i="5"/>
  <c r="F61" i="5" s="1"/>
  <c r="C62" i="5" l="1"/>
  <c r="L358" i="5"/>
  <c r="K358" i="5"/>
  <c r="M358" i="5" s="1"/>
  <c r="J790" i="5"/>
  <c r="D489" i="5"/>
  <c r="F489" i="5" s="1"/>
  <c r="E489" i="5"/>
  <c r="J364" i="5" l="1"/>
  <c r="C490" i="5"/>
  <c r="K790" i="5"/>
  <c r="M790" i="5" s="1"/>
  <c r="L790" i="5"/>
  <c r="D62" i="5"/>
  <c r="F62" i="5" s="1"/>
  <c r="E62" i="5"/>
  <c r="C63" i="5" l="1"/>
  <c r="D490" i="5"/>
  <c r="F490" i="5" s="1"/>
  <c r="E490" i="5"/>
  <c r="J796" i="5"/>
  <c r="K364" i="5"/>
  <c r="M364" i="5" s="1"/>
  <c r="L364" i="5"/>
  <c r="C491" i="5" l="1"/>
  <c r="J370" i="5"/>
  <c r="L796" i="5"/>
  <c r="K796" i="5"/>
  <c r="M796" i="5" s="1"/>
  <c r="D63" i="5"/>
  <c r="F63" i="5" s="1"/>
  <c r="E63" i="5"/>
  <c r="C64" i="5" l="1"/>
  <c r="K370" i="5"/>
  <c r="M370" i="5" s="1"/>
  <c r="L370" i="5"/>
  <c r="J802" i="5"/>
  <c r="E491" i="5"/>
  <c r="D491" i="5"/>
  <c r="F491" i="5" s="1"/>
  <c r="J376" i="5" l="1"/>
  <c r="C492" i="5"/>
  <c r="L802" i="5"/>
  <c r="K802" i="5"/>
  <c r="M802" i="5" s="1"/>
  <c r="D64" i="5"/>
  <c r="F64" i="5" s="1"/>
  <c r="E64" i="5"/>
  <c r="C65" i="5" l="1"/>
  <c r="E492" i="5"/>
  <c r="D492" i="5"/>
  <c r="F492" i="5" s="1"/>
  <c r="J808" i="5"/>
  <c r="K376" i="5"/>
  <c r="M376" i="5" s="1"/>
  <c r="L376" i="5"/>
  <c r="C493" i="5" l="1"/>
  <c r="J382" i="5"/>
  <c r="K808" i="5"/>
  <c r="M808" i="5" s="1"/>
  <c r="L808" i="5"/>
  <c r="E65" i="5"/>
  <c r="D65" i="5"/>
  <c r="F65" i="5" s="1"/>
  <c r="C66" i="5" l="1"/>
  <c r="L382" i="5"/>
  <c r="K382" i="5"/>
  <c r="M382" i="5" s="1"/>
  <c r="J814" i="5"/>
  <c r="D493" i="5"/>
  <c r="F493" i="5" s="1"/>
  <c r="E493" i="5"/>
  <c r="J388" i="5" l="1"/>
  <c r="C494" i="5"/>
  <c r="L814" i="5"/>
  <c r="K814" i="5"/>
  <c r="M814" i="5" s="1"/>
  <c r="D66" i="5"/>
  <c r="F66" i="5" s="1"/>
  <c r="E66" i="5"/>
  <c r="C67" i="5" l="1"/>
  <c r="D494" i="5"/>
  <c r="F494" i="5" s="1"/>
  <c r="E494" i="5"/>
  <c r="J820" i="5"/>
  <c r="K388" i="5"/>
  <c r="M388" i="5" s="1"/>
  <c r="L388" i="5"/>
  <c r="C495" i="5" l="1"/>
  <c r="J394" i="5"/>
  <c r="L820" i="5"/>
  <c r="K820" i="5"/>
  <c r="M820" i="5" s="1"/>
  <c r="D67" i="5"/>
  <c r="F67" i="5" s="1"/>
  <c r="E67" i="5"/>
  <c r="C68" i="5" l="1"/>
  <c r="L394" i="5"/>
  <c r="K394" i="5"/>
  <c r="M394" i="5" s="1"/>
  <c r="J826" i="5"/>
  <c r="D495" i="5"/>
  <c r="F495" i="5" s="1"/>
  <c r="E495" i="5"/>
  <c r="J400" i="5" l="1"/>
  <c r="C496" i="5"/>
  <c r="L826" i="5"/>
  <c r="K826" i="5"/>
  <c r="M826" i="5" s="1"/>
  <c r="D68" i="5"/>
  <c r="F68" i="5" s="1"/>
  <c r="E68" i="5"/>
  <c r="C69" i="5" l="1"/>
  <c r="E496" i="5"/>
  <c r="D496" i="5"/>
  <c r="F496" i="5" s="1"/>
  <c r="J832" i="5"/>
  <c r="K400" i="5"/>
  <c r="M400" i="5" s="1"/>
  <c r="L400" i="5"/>
  <c r="C497" i="5" l="1"/>
  <c r="K832" i="5"/>
  <c r="M832" i="5" s="1"/>
  <c r="L832" i="5"/>
  <c r="J406" i="5"/>
  <c r="D69" i="5"/>
  <c r="F69" i="5" s="1"/>
  <c r="E69" i="5"/>
  <c r="J838" i="5" l="1"/>
  <c r="C70" i="5"/>
  <c r="L406" i="5"/>
  <c r="K406" i="5"/>
  <c r="M406" i="5" s="1"/>
  <c r="E497" i="5"/>
  <c r="D497" i="5"/>
  <c r="F497" i="5" s="1"/>
  <c r="C498" i="5" l="1"/>
  <c r="E70" i="5"/>
  <c r="D70" i="5"/>
  <c r="F70" i="5" s="1"/>
  <c r="J412" i="5"/>
  <c r="K838" i="5"/>
  <c r="M838" i="5" s="1"/>
  <c r="L838" i="5"/>
  <c r="C71" i="5" l="1"/>
  <c r="K412" i="5"/>
  <c r="M412" i="5" s="1"/>
  <c r="L412" i="5"/>
  <c r="J844" i="5"/>
  <c r="D498" i="5"/>
  <c r="F498" i="5" s="1"/>
  <c r="E498" i="5"/>
  <c r="J418" i="5" l="1"/>
  <c r="C499" i="5"/>
  <c r="L844" i="5"/>
  <c r="K844" i="5"/>
  <c r="M844" i="5" s="1"/>
  <c r="E71" i="5"/>
  <c r="D71" i="5"/>
  <c r="F71" i="5" s="1"/>
  <c r="C72" i="5" l="1"/>
  <c r="D499" i="5"/>
  <c r="F499" i="5" s="1"/>
  <c r="E499" i="5"/>
  <c r="J850" i="5"/>
  <c r="L418" i="5"/>
  <c r="K418" i="5"/>
  <c r="M418" i="5" s="1"/>
  <c r="C500" i="5" l="1"/>
  <c r="J424" i="5"/>
  <c r="K850" i="5"/>
  <c r="L850" i="5"/>
  <c r="L851" i="5" s="1"/>
  <c r="J851" i="5"/>
  <c r="E72" i="5"/>
  <c r="D72" i="5"/>
  <c r="F72" i="5" s="1"/>
  <c r="L424" i="5" l="1"/>
  <c r="L425" i="5" s="1"/>
  <c r="K424" i="5"/>
  <c r="J425" i="5"/>
  <c r="C73" i="5"/>
  <c r="K851" i="5"/>
  <c r="M850" i="5"/>
  <c r="M851" i="5" s="1"/>
  <c r="E500" i="5"/>
  <c r="D500" i="5"/>
  <c r="F500" i="5" s="1"/>
  <c r="C501" i="5" l="1"/>
  <c r="E73" i="5"/>
  <c r="D73" i="5"/>
  <c r="F73" i="5" s="1"/>
  <c r="K425" i="5"/>
  <c r="M424" i="5"/>
  <c r="M425" i="5" s="1"/>
  <c r="C74" i="5" l="1"/>
  <c r="D501" i="5"/>
  <c r="F501" i="5" s="1"/>
  <c r="E501" i="5"/>
  <c r="C502" i="5" l="1"/>
  <c r="E74" i="5"/>
  <c r="D74" i="5"/>
  <c r="F74" i="5" s="1"/>
  <c r="C75" i="5" l="1"/>
  <c r="D502" i="5"/>
  <c r="F502" i="5" s="1"/>
  <c r="E502" i="5"/>
  <c r="C503" i="5" l="1"/>
  <c r="E75" i="5"/>
  <c r="D75" i="5"/>
  <c r="F75" i="5" s="1"/>
  <c r="C76" i="5" l="1"/>
  <c r="D503" i="5"/>
  <c r="F503" i="5" s="1"/>
  <c r="E503" i="5"/>
  <c r="C504" i="5" l="1"/>
  <c r="E76" i="5"/>
  <c r="D76" i="5"/>
  <c r="F76" i="5" s="1"/>
  <c r="C77" i="5" l="1"/>
  <c r="E504" i="5"/>
  <c r="D504" i="5"/>
  <c r="F504" i="5" s="1"/>
  <c r="C505" i="5" l="1"/>
  <c r="D77" i="5"/>
  <c r="F77" i="5" s="1"/>
  <c r="E77" i="5"/>
  <c r="C78" i="5" l="1"/>
  <c r="D505" i="5"/>
  <c r="F505" i="5" s="1"/>
  <c r="E505" i="5"/>
  <c r="C506" i="5" l="1"/>
  <c r="E78" i="5"/>
  <c r="D78" i="5"/>
  <c r="F78" i="5" s="1"/>
  <c r="C79" i="5" l="1"/>
  <c r="D506" i="5"/>
  <c r="F506" i="5" s="1"/>
  <c r="E506" i="5"/>
  <c r="C507" i="5" l="1"/>
  <c r="E79" i="5"/>
  <c r="D79" i="5"/>
  <c r="F79" i="5" s="1"/>
  <c r="C80" i="5" l="1"/>
  <c r="D507" i="5"/>
  <c r="F507" i="5" s="1"/>
  <c r="E507" i="5"/>
  <c r="C508" i="5" l="1"/>
  <c r="E80" i="5"/>
  <c r="D80" i="5"/>
  <c r="F80" i="5" s="1"/>
  <c r="C81" i="5" l="1"/>
  <c r="E508" i="5"/>
  <c r="D508" i="5"/>
  <c r="F508" i="5" s="1"/>
  <c r="C509" i="5" l="1"/>
  <c r="D81" i="5"/>
  <c r="F81" i="5" s="1"/>
  <c r="E81" i="5"/>
  <c r="C82" i="5" l="1"/>
  <c r="E509" i="5"/>
  <c r="D509" i="5"/>
  <c r="F509" i="5" s="1"/>
  <c r="C510" i="5" l="1"/>
  <c r="D82" i="5"/>
  <c r="F82" i="5" s="1"/>
  <c r="E82" i="5"/>
  <c r="C83" i="5" l="1"/>
  <c r="E510" i="5"/>
  <c r="D510" i="5"/>
  <c r="F510" i="5" s="1"/>
  <c r="C511" i="5" l="1"/>
  <c r="D83" i="5"/>
  <c r="F83" i="5" s="1"/>
  <c r="E83" i="5"/>
  <c r="C84" i="5" l="1"/>
  <c r="E511" i="5"/>
  <c r="D511" i="5"/>
  <c r="F511" i="5" s="1"/>
  <c r="C512" i="5" l="1"/>
  <c r="D84" i="5"/>
  <c r="F84" i="5" s="1"/>
  <c r="E84" i="5"/>
  <c r="C85" i="5" l="1"/>
  <c r="D512" i="5"/>
  <c r="F512" i="5" s="1"/>
  <c r="E512" i="5"/>
  <c r="C513" i="5" l="1"/>
  <c r="D85" i="5"/>
  <c r="F85" i="5" s="1"/>
  <c r="E85" i="5"/>
  <c r="C86" i="5" l="1"/>
  <c r="D513" i="5"/>
  <c r="F513" i="5" s="1"/>
  <c r="E513" i="5"/>
  <c r="C514" i="5" l="1"/>
  <c r="E86" i="5"/>
  <c r="D86" i="5"/>
  <c r="F86" i="5" s="1"/>
  <c r="C87" i="5" l="1"/>
  <c r="D514" i="5"/>
  <c r="F514" i="5" s="1"/>
  <c r="E514" i="5"/>
  <c r="C515" i="5" l="1"/>
  <c r="D87" i="5"/>
  <c r="F87" i="5" s="1"/>
  <c r="E87" i="5"/>
  <c r="C88" i="5" l="1"/>
  <c r="E515" i="5"/>
  <c r="D515" i="5"/>
  <c r="F515" i="5" s="1"/>
  <c r="C516" i="5" l="1"/>
  <c r="E88" i="5"/>
  <c r="D88" i="5"/>
  <c r="F88" i="5" s="1"/>
  <c r="C89" i="5" l="1"/>
  <c r="E516" i="5"/>
  <c r="D516" i="5"/>
  <c r="F516" i="5" s="1"/>
  <c r="C517" i="5" l="1"/>
  <c r="D89" i="5"/>
  <c r="F89" i="5" s="1"/>
  <c r="E89" i="5"/>
  <c r="C90" i="5" l="1"/>
  <c r="D517" i="5"/>
  <c r="F517" i="5" s="1"/>
  <c r="E517" i="5"/>
  <c r="C518" i="5" l="1"/>
  <c r="E90" i="5"/>
  <c r="D90" i="5"/>
  <c r="F90" i="5" s="1"/>
  <c r="C91" i="5" l="1"/>
  <c r="E518" i="5"/>
  <c r="D518" i="5"/>
  <c r="F518" i="5" s="1"/>
  <c r="C519" i="5" l="1"/>
  <c r="E91" i="5"/>
  <c r="D91" i="5"/>
  <c r="F91" i="5" s="1"/>
  <c r="C92" i="5" l="1"/>
  <c r="D519" i="5"/>
  <c r="F519" i="5" s="1"/>
  <c r="E519" i="5"/>
  <c r="C520" i="5" l="1"/>
  <c r="D92" i="5"/>
  <c r="F92" i="5" s="1"/>
  <c r="E92" i="5"/>
  <c r="C93" i="5" l="1"/>
  <c r="E520" i="5"/>
  <c r="D520" i="5"/>
  <c r="F520" i="5" s="1"/>
  <c r="C521" i="5" l="1"/>
  <c r="E93" i="5"/>
  <c r="D93" i="5"/>
  <c r="F93" i="5" s="1"/>
  <c r="C94" i="5" l="1"/>
  <c r="E521" i="5"/>
  <c r="D521" i="5"/>
  <c r="F521" i="5" s="1"/>
  <c r="C522" i="5" l="1"/>
  <c r="D94" i="5"/>
  <c r="F94" i="5" s="1"/>
  <c r="E94" i="5"/>
  <c r="C95" i="5" l="1"/>
  <c r="E522" i="5"/>
  <c r="D522" i="5"/>
  <c r="F522" i="5" s="1"/>
  <c r="C523" i="5" l="1"/>
  <c r="D95" i="5"/>
  <c r="F95" i="5" s="1"/>
  <c r="E95" i="5"/>
  <c r="C96" i="5" l="1"/>
  <c r="E523" i="5"/>
  <c r="D523" i="5"/>
  <c r="F523" i="5" s="1"/>
  <c r="C524" i="5" l="1"/>
  <c r="E96" i="5"/>
  <c r="D96" i="5"/>
  <c r="F96" i="5" s="1"/>
  <c r="C97" i="5" l="1"/>
  <c r="E524" i="5"/>
  <c r="D524" i="5"/>
  <c r="F524" i="5" s="1"/>
  <c r="C525" i="5" l="1"/>
  <c r="E97" i="5"/>
  <c r="D97" i="5"/>
  <c r="F97" i="5" s="1"/>
  <c r="C98" i="5" l="1"/>
  <c r="E525" i="5"/>
  <c r="D525" i="5"/>
  <c r="F525" i="5" s="1"/>
  <c r="C526" i="5" l="1"/>
  <c r="D98" i="5"/>
  <c r="F98" i="5" s="1"/>
  <c r="E98" i="5"/>
  <c r="C99" i="5" l="1"/>
  <c r="E526" i="5"/>
  <c r="D526" i="5"/>
  <c r="F526" i="5" s="1"/>
  <c r="C527" i="5" l="1"/>
  <c r="D99" i="5"/>
  <c r="F99" i="5" s="1"/>
  <c r="E99" i="5"/>
  <c r="C100" i="5" l="1"/>
  <c r="E527" i="5"/>
  <c r="D527" i="5"/>
  <c r="F527" i="5" s="1"/>
  <c r="C528" i="5" l="1"/>
  <c r="D100" i="5"/>
  <c r="F100" i="5" s="1"/>
  <c r="E100" i="5"/>
  <c r="C101" i="5" l="1"/>
  <c r="D528" i="5"/>
  <c r="F528" i="5" s="1"/>
  <c r="E528" i="5"/>
  <c r="C529" i="5" l="1"/>
  <c r="D101" i="5"/>
  <c r="F101" i="5" s="1"/>
  <c r="E101" i="5"/>
  <c r="C102" i="5" l="1"/>
  <c r="E529" i="5"/>
  <c r="D529" i="5"/>
  <c r="F529" i="5" s="1"/>
  <c r="C530" i="5" l="1"/>
  <c r="D102" i="5"/>
  <c r="F102" i="5" s="1"/>
  <c r="E102" i="5"/>
  <c r="C103" i="5" l="1"/>
  <c r="D530" i="5"/>
  <c r="F530" i="5" s="1"/>
  <c r="E530" i="5"/>
  <c r="C531" i="5" l="1"/>
  <c r="E103" i="5"/>
  <c r="D103" i="5"/>
  <c r="F103" i="5" s="1"/>
  <c r="C104" i="5" l="1"/>
  <c r="E531" i="5"/>
  <c r="D531" i="5"/>
  <c r="F531" i="5" s="1"/>
  <c r="C532" i="5" l="1"/>
  <c r="D104" i="5"/>
  <c r="F104" i="5" s="1"/>
  <c r="E104" i="5"/>
  <c r="C105" i="5" l="1"/>
  <c r="E532" i="5"/>
  <c r="D532" i="5"/>
  <c r="F532" i="5" s="1"/>
  <c r="C533" i="5" l="1"/>
  <c r="D105" i="5"/>
  <c r="F105" i="5" s="1"/>
  <c r="E105" i="5"/>
  <c r="C106" i="5" l="1"/>
  <c r="E533" i="5"/>
  <c r="D533" i="5"/>
  <c r="F533" i="5" s="1"/>
  <c r="C534" i="5" l="1"/>
  <c r="E106" i="5"/>
  <c r="D106" i="5"/>
  <c r="F106" i="5" s="1"/>
  <c r="C107" i="5" l="1"/>
  <c r="D534" i="5"/>
  <c r="F534" i="5" s="1"/>
  <c r="E534" i="5"/>
  <c r="C535" i="5" l="1"/>
  <c r="E107" i="5"/>
  <c r="D107" i="5"/>
  <c r="F107" i="5" s="1"/>
  <c r="C108" i="5" l="1"/>
  <c r="E535" i="5"/>
  <c r="D535" i="5"/>
  <c r="F535" i="5" s="1"/>
  <c r="C536" i="5" l="1"/>
  <c r="D108" i="5"/>
  <c r="F108" i="5" s="1"/>
  <c r="E108" i="5"/>
  <c r="C109" i="5" l="1"/>
  <c r="D536" i="5"/>
  <c r="F536" i="5" s="1"/>
  <c r="E536" i="5"/>
  <c r="C537" i="5" l="1"/>
  <c r="D109" i="5"/>
  <c r="F109" i="5" s="1"/>
  <c r="E109" i="5"/>
  <c r="C110" i="5" l="1"/>
  <c r="E537" i="5"/>
  <c r="D537" i="5"/>
  <c r="F537" i="5" s="1"/>
  <c r="C538" i="5" l="1"/>
  <c r="E110" i="5"/>
  <c r="D110" i="5"/>
  <c r="F110" i="5" s="1"/>
  <c r="C111" i="5" l="1"/>
  <c r="E538" i="5"/>
  <c r="D538" i="5"/>
  <c r="F538" i="5" s="1"/>
  <c r="C539" i="5" l="1"/>
  <c r="D111" i="5"/>
  <c r="F111" i="5" s="1"/>
  <c r="E111" i="5"/>
  <c r="C112" i="5" l="1"/>
  <c r="E539" i="5"/>
  <c r="D539" i="5"/>
  <c r="F539" i="5" s="1"/>
  <c r="C540" i="5" l="1"/>
  <c r="D112" i="5"/>
  <c r="F112" i="5" s="1"/>
  <c r="E112" i="5"/>
  <c r="C113" i="5" l="1"/>
  <c r="E540" i="5"/>
  <c r="D540" i="5"/>
  <c r="F540" i="5" s="1"/>
  <c r="C541" i="5" l="1"/>
  <c r="D113" i="5"/>
  <c r="F113" i="5" s="1"/>
  <c r="E113" i="5"/>
  <c r="C114" i="5" l="1"/>
  <c r="E541" i="5"/>
  <c r="D541" i="5"/>
  <c r="F541" i="5" s="1"/>
  <c r="C542" i="5" l="1"/>
  <c r="E114" i="5"/>
  <c r="D114" i="5"/>
  <c r="F114" i="5" s="1"/>
  <c r="C115" i="5" l="1"/>
  <c r="E542" i="5"/>
  <c r="D542" i="5"/>
  <c r="F542" i="5" s="1"/>
  <c r="C543" i="5" l="1"/>
  <c r="D115" i="5"/>
  <c r="F115" i="5" s="1"/>
  <c r="E115" i="5"/>
  <c r="C116" i="5" l="1"/>
  <c r="D543" i="5"/>
  <c r="F543" i="5" s="1"/>
  <c r="E543" i="5"/>
  <c r="C544" i="5" l="1"/>
  <c r="D116" i="5"/>
  <c r="F116" i="5" s="1"/>
  <c r="E116" i="5"/>
  <c r="C117" i="5" l="1"/>
  <c r="E544" i="5"/>
  <c r="D544" i="5"/>
  <c r="F544" i="5" s="1"/>
  <c r="C545" i="5" l="1"/>
  <c r="E117" i="5"/>
  <c r="D117" i="5"/>
  <c r="F117" i="5" s="1"/>
  <c r="C118" i="5" l="1"/>
  <c r="D545" i="5"/>
  <c r="F545" i="5" s="1"/>
  <c r="E545" i="5"/>
  <c r="C546" i="5" l="1"/>
  <c r="D118" i="5"/>
  <c r="F118" i="5" s="1"/>
  <c r="E118" i="5"/>
  <c r="C119" i="5" l="1"/>
  <c r="D546" i="5"/>
  <c r="F546" i="5" s="1"/>
  <c r="E546" i="5"/>
  <c r="C547" i="5" l="1"/>
  <c r="E119" i="5"/>
  <c r="D119" i="5"/>
  <c r="F119" i="5" s="1"/>
  <c r="C120" i="5" l="1"/>
  <c r="E547" i="5"/>
  <c r="D547" i="5"/>
  <c r="F547" i="5" s="1"/>
  <c r="C548" i="5" l="1"/>
  <c r="E120" i="5"/>
  <c r="D120" i="5"/>
  <c r="F120" i="5" s="1"/>
  <c r="C121" i="5" l="1"/>
  <c r="D548" i="5"/>
  <c r="F548" i="5" s="1"/>
  <c r="E548" i="5"/>
  <c r="C549" i="5" l="1"/>
  <c r="E121" i="5"/>
  <c r="D121" i="5"/>
  <c r="F121" i="5" s="1"/>
  <c r="C122" i="5" l="1"/>
  <c r="D549" i="5"/>
  <c r="F549" i="5" s="1"/>
  <c r="E549" i="5"/>
  <c r="C550" i="5" l="1"/>
  <c r="D122" i="5"/>
  <c r="F122" i="5" s="1"/>
  <c r="E122" i="5"/>
  <c r="C123" i="5" l="1"/>
  <c r="D550" i="5"/>
  <c r="F550" i="5" s="1"/>
  <c r="E550" i="5"/>
  <c r="C551" i="5" l="1"/>
  <c r="E123" i="5"/>
  <c r="D123" i="5"/>
  <c r="F123" i="5" s="1"/>
  <c r="C124" i="5" l="1"/>
  <c r="E551" i="5"/>
  <c r="D551" i="5"/>
  <c r="F551" i="5" s="1"/>
  <c r="C552" i="5" l="1"/>
  <c r="D124" i="5"/>
  <c r="F124" i="5" s="1"/>
  <c r="E124" i="5"/>
  <c r="C125" i="5" l="1"/>
  <c r="E552" i="5"/>
  <c r="D552" i="5"/>
  <c r="F552" i="5" s="1"/>
  <c r="C553" i="5" l="1"/>
  <c r="D125" i="5"/>
  <c r="F125" i="5" s="1"/>
  <c r="E125" i="5"/>
  <c r="C126" i="5" l="1"/>
  <c r="E553" i="5"/>
  <c r="D553" i="5"/>
  <c r="F553" i="5" s="1"/>
  <c r="C554" i="5" l="1"/>
  <c r="E126" i="5"/>
  <c r="D126" i="5"/>
  <c r="F126" i="5" s="1"/>
  <c r="C127" i="5" l="1"/>
  <c r="D554" i="5"/>
  <c r="F554" i="5" s="1"/>
  <c r="E554" i="5"/>
  <c r="C555" i="5" l="1"/>
  <c r="D127" i="5"/>
  <c r="F127" i="5" s="1"/>
  <c r="E127" i="5"/>
  <c r="C128" i="5" l="1"/>
  <c r="E555" i="5"/>
  <c r="D555" i="5"/>
  <c r="F555" i="5" s="1"/>
  <c r="C556" i="5" l="1"/>
  <c r="D128" i="5"/>
  <c r="F128" i="5" s="1"/>
  <c r="E128" i="5"/>
  <c r="C129" i="5" l="1"/>
  <c r="E556" i="5"/>
  <c r="D556" i="5"/>
  <c r="F556" i="5" s="1"/>
  <c r="C557" i="5" l="1"/>
  <c r="E129" i="5"/>
  <c r="D129" i="5"/>
  <c r="F129" i="5" s="1"/>
  <c r="C130" i="5" l="1"/>
  <c r="D557" i="5"/>
  <c r="F557" i="5" s="1"/>
  <c r="E557" i="5"/>
  <c r="C558" i="5" l="1"/>
  <c r="E130" i="5"/>
  <c r="D130" i="5"/>
  <c r="F130" i="5" s="1"/>
  <c r="C131" i="5" l="1"/>
  <c r="E558" i="5"/>
  <c r="D558" i="5"/>
  <c r="F558" i="5" s="1"/>
  <c r="C559" i="5" l="1"/>
  <c r="E131" i="5"/>
  <c r="D131" i="5"/>
  <c r="F131" i="5" s="1"/>
  <c r="C132" i="5" l="1"/>
  <c r="D559" i="5"/>
  <c r="F559" i="5" s="1"/>
  <c r="E559" i="5"/>
  <c r="C560" i="5" l="1"/>
  <c r="D132" i="5"/>
  <c r="F132" i="5" s="1"/>
  <c r="E132" i="5"/>
  <c r="C133" i="5" l="1"/>
  <c r="E560" i="5"/>
  <c r="D560" i="5"/>
  <c r="F560" i="5" s="1"/>
  <c r="C561" i="5" l="1"/>
  <c r="D133" i="5"/>
  <c r="F133" i="5" s="1"/>
  <c r="E133" i="5"/>
  <c r="C134" i="5" l="1"/>
  <c r="D561" i="5"/>
  <c r="F561" i="5" s="1"/>
  <c r="E561" i="5"/>
  <c r="C562" i="5" l="1"/>
  <c r="E134" i="5"/>
  <c r="D134" i="5"/>
  <c r="F134" i="5" s="1"/>
  <c r="C135" i="5" l="1"/>
  <c r="E562" i="5"/>
  <c r="D562" i="5"/>
  <c r="F562" i="5" s="1"/>
  <c r="C563" i="5" l="1"/>
  <c r="D135" i="5"/>
  <c r="F135" i="5" s="1"/>
  <c r="E135" i="5"/>
  <c r="C136" i="5" l="1"/>
  <c r="E563" i="5"/>
  <c r="D563" i="5"/>
  <c r="F563" i="5" s="1"/>
  <c r="C564" i="5" l="1"/>
  <c r="E136" i="5"/>
  <c r="D136" i="5"/>
  <c r="F136" i="5" s="1"/>
  <c r="C137" i="5" l="1"/>
  <c r="D564" i="5"/>
  <c r="F564" i="5" s="1"/>
  <c r="E564" i="5"/>
  <c r="C565" i="5" l="1"/>
  <c r="E137" i="5"/>
  <c r="D137" i="5"/>
  <c r="F137" i="5" s="1"/>
  <c r="C138" i="5" l="1"/>
  <c r="D565" i="5"/>
  <c r="F565" i="5" s="1"/>
  <c r="E565" i="5"/>
  <c r="C566" i="5" l="1"/>
  <c r="D138" i="5"/>
  <c r="F138" i="5" s="1"/>
  <c r="E138" i="5"/>
  <c r="C139" i="5" l="1"/>
  <c r="D566" i="5"/>
  <c r="F566" i="5" s="1"/>
  <c r="E566" i="5"/>
  <c r="C567" i="5" l="1"/>
  <c r="D139" i="5"/>
  <c r="F139" i="5" s="1"/>
  <c r="E139" i="5"/>
  <c r="C140" i="5" l="1"/>
  <c r="E567" i="5"/>
  <c r="D567" i="5"/>
  <c r="F567" i="5" s="1"/>
  <c r="C568" i="5" l="1"/>
  <c r="E140" i="5"/>
  <c r="D140" i="5"/>
  <c r="F140" i="5" s="1"/>
  <c r="C141" i="5" l="1"/>
  <c r="D568" i="5"/>
  <c r="F568" i="5" s="1"/>
  <c r="E568" i="5"/>
  <c r="C569" i="5" l="1"/>
  <c r="D141" i="5"/>
  <c r="F141" i="5" s="1"/>
  <c r="E141" i="5"/>
  <c r="C142" i="5" l="1"/>
  <c r="D569" i="5"/>
  <c r="F569" i="5" s="1"/>
  <c r="E569" i="5"/>
  <c r="C570" i="5" l="1"/>
  <c r="E142" i="5"/>
  <c r="D142" i="5"/>
  <c r="F142" i="5" s="1"/>
  <c r="C143" i="5" l="1"/>
  <c r="D570" i="5"/>
  <c r="F570" i="5" s="1"/>
  <c r="E570" i="5"/>
  <c r="C571" i="5" l="1"/>
  <c r="D143" i="5"/>
  <c r="F143" i="5" s="1"/>
  <c r="E143" i="5"/>
  <c r="C144" i="5" l="1"/>
  <c r="D571" i="5"/>
  <c r="F571" i="5" s="1"/>
  <c r="E571" i="5"/>
  <c r="C572" i="5" l="1"/>
  <c r="D144" i="5"/>
  <c r="F144" i="5" s="1"/>
  <c r="E144" i="5"/>
  <c r="C145" i="5" l="1"/>
  <c r="E572" i="5"/>
  <c r="D572" i="5"/>
  <c r="F572" i="5" s="1"/>
  <c r="C573" i="5" l="1"/>
  <c r="D145" i="5"/>
  <c r="F145" i="5" s="1"/>
  <c r="E145" i="5"/>
  <c r="C146" i="5" l="1"/>
  <c r="E573" i="5"/>
  <c r="D573" i="5"/>
  <c r="F573" i="5" s="1"/>
  <c r="C574" i="5" l="1"/>
  <c r="E146" i="5"/>
  <c r="D146" i="5"/>
  <c r="F146" i="5" s="1"/>
  <c r="C147" i="5" l="1"/>
  <c r="D574" i="5"/>
  <c r="F574" i="5" s="1"/>
  <c r="E574" i="5"/>
  <c r="C575" i="5" l="1"/>
  <c r="D147" i="5"/>
  <c r="F147" i="5" s="1"/>
  <c r="E147" i="5"/>
  <c r="C148" i="5" l="1"/>
  <c r="E575" i="5"/>
  <c r="D575" i="5"/>
  <c r="F575" i="5" s="1"/>
  <c r="C576" i="5" l="1"/>
  <c r="D148" i="5"/>
  <c r="F148" i="5" s="1"/>
  <c r="E148" i="5"/>
  <c r="C149" i="5" l="1"/>
  <c r="D576" i="5"/>
  <c r="F576" i="5" s="1"/>
  <c r="E576" i="5"/>
  <c r="C577" i="5" l="1"/>
  <c r="D149" i="5"/>
  <c r="F149" i="5" s="1"/>
  <c r="E149" i="5"/>
  <c r="C150" i="5" l="1"/>
  <c r="E577" i="5"/>
  <c r="D577" i="5"/>
  <c r="F577" i="5" s="1"/>
  <c r="C578" i="5" l="1"/>
  <c r="D150" i="5"/>
  <c r="F150" i="5" s="1"/>
  <c r="E150" i="5"/>
  <c r="C151" i="5" l="1"/>
  <c r="E578" i="5"/>
  <c r="D578" i="5"/>
  <c r="F578" i="5" s="1"/>
  <c r="C579" i="5" l="1"/>
  <c r="E151" i="5"/>
  <c r="D151" i="5"/>
  <c r="F151" i="5" s="1"/>
  <c r="C152" i="5" l="1"/>
  <c r="E579" i="5"/>
  <c r="D579" i="5"/>
  <c r="F579" i="5" s="1"/>
  <c r="C580" i="5" l="1"/>
  <c r="E152" i="5"/>
  <c r="D152" i="5"/>
  <c r="F152" i="5" s="1"/>
  <c r="C153" i="5" l="1"/>
  <c r="D580" i="5"/>
  <c r="F580" i="5" s="1"/>
  <c r="E580" i="5"/>
  <c r="C581" i="5" l="1"/>
  <c r="E153" i="5"/>
  <c r="D153" i="5"/>
  <c r="F153" i="5" s="1"/>
  <c r="C154" i="5" l="1"/>
  <c r="E581" i="5"/>
  <c r="D581" i="5"/>
  <c r="F581" i="5" s="1"/>
  <c r="C582" i="5" l="1"/>
  <c r="D154" i="5"/>
  <c r="F154" i="5" s="1"/>
  <c r="E154" i="5"/>
  <c r="C155" i="5" l="1"/>
  <c r="D582" i="5"/>
  <c r="F582" i="5" s="1"/>
  <c r="E582" i="5"/>
  <c r="C583" i="5" l="1"/>
  <c r="E155" i="5"/>
  <c r="D155" i="5"/>
  <c r="F155" i="5" s="1"/>
  <c r="C156" i="5" l="1"/>
  <c r="D583" i="5"/>
  <c r="F583" i="5" s="1"/>
  <c r="E583" i="5"/>
  <c r="C584" i="5" l="1"/>
  <c r="D156" i="5"/>
  <c r="F156" i="5" s="1"/>
  <c r="E156" i="5"/>
  <c r="C157" i="5" l="1"/>
  <c r="D584" i="5"/>
  <c r="F584" i="5" s="1"/>
  <c r="E584" i="5"/>
  <c r="C585" i="5" l="1"/>
  <c r="D157" i="5"/>
  <c r="F157" i="5" s="1"/>
  <c r="E157" i="5"/>
  <c r="C158" i="5" l="1"/>
  <c r="D585" i="5"/>
  <c r="F585" i="5" s="1"/>
  <c r="E585" i="5"/>
  <c r="C586" i="5" l="1"/>
  <c r="E158" i="5"/>
  <c r="D158" i="5"/>
  <c r="F158" i="5" s="1"/>
  <c r="C159" i="5" l="1"/>
  <c r="E586" i="5"/>
  <c r="D586" i="5"/>
  <c r="F586" i="5" s="1"/>
  <c r="C587" i="5" l="1"/>
  <c r="D159" i="5"/>
  <c r="F159" i="5" s="1"/>
  <c r="E159" i="5"/>
  <c r="C160" i="5" l="1"/>
  <c r="D587" i="5"/>
  <c r="F587" i="5" s="1"/>
  <c r="E587" i="5"/>
  <c r="D160" i="5" l="1"/>
  <c r="F160" i="5" s="1"/>
  <c r="E160" i="5"/>
  <c r="C588" i="5"/>
  <c r="D588" i="5" l="1"/>
  <c r="F588" i="5" s="1"/>
  <c r="E588" i="5"/>
  <c r="C161" i="5"/>
  <c r="D161" i="5" l="1"/>
  <c r="F161" i="5" s="1"/>
  <c r="E161" i="5"/>
  <c r="C589" i="5"/>
  <c r="D589" i="5" l="1"/>
  <c r="F589" i="5" s="1"/>
  <c r="E589" i="5"/>
  <c r="C162" i="5"/>
  <c r="E162" i="5" l="1"/>
  <c r="D162" i="5"/>
  <c r="F162" i="5" s="1"/>
  <c r="C590" i="5"/>
  <c r="D590" i="5" l="1"/>
  <c r="F590" i="5" s="1"/>
  <c r="E590" i="5"/>
  <c r="C163" i="5"/>
  <c r="E163" i="5" l="1"/>
  <c r="D163" i="5"/>
  <c r="F163" i="5" s="1"/>
  <c r="C591" i="5"/>
  <c r="D591" i="5" l="1"/>
  <c r="F591" i="5" s="1"/>
  <c r="E591" i="5"/>
  <c r="C164" i="5"/>
  <c r="E164" i="5" l="1"/>
  <c r="D164" i="5"/>
  <c r="F164" i="5" s="1"/>
  <c r="C592" i="5"/>
  <c r="D592" i="5" l="1"/>
  <c r="F592" i="5" s="1"/>
  <c r="E592" i="5"/>
  <c r="C165" i="5"/>
  <c r="E165" i="5" l="1"/>
  <c r="D165" i="5"/>
  <c r="F165" i="5" s="1"/>
  <c r="C593" i="5"/>
  <c r="D593" i="5" l="1"/>
  <c r="F593" i="5" s="1"/>
  <c r="E593" i="5"/>
  <c r="C166" i="5"/>
  <c r="D166" i="5" l="1"/>
  <c r="F166" i="5" s="1"/>
  <c r="E166" i="5"/>
  <c r="C594" i="5"/>
  <c r="E594" i="5" l="1"/>
  <c r="D594" i="5"/>
  <c r="F594" i="5" s="1"/>
  <c r="C167" i="5"/>
  <c r="D167" i="5" l="1"/>
  <c r="F167" i="5" s="1"/>
  <c r="E167" i="5"/>
  <c r="C595" i="5"/>
  <c r="D595" i="5" l="1"/>
  <c r="F595" i="5" s="1"/>
  <c r="E595" i="5"/>
  <c r="C168" i="5"/>
  <c r="D168" i="5" l="1"/>
  <c r="F168" i="5" s="1"/>
  <c r="E168" i="5"/>
  <c r="C596" i="5"/>
  <c r="D596" i="5" l="1"/>
  <c r="F596" i="5" s="1"/>
  <c r="E596" i="5"/>
  <c r="C169" i="5"/>
  <c r="D169" i="5" l="1"/>
  <c r="F169" i="5" s="1"/>
  <c r="E169" i="5"/>
  <c r="C597" i="5"/>
  <c r="D597" i="5" l="1"/>
  <c r="F597" i="5" s="1"/>
  <c r="E597" i="5"/>
  <c r="C170" i="5"/>
  <c r="D170" i="5" l="1"/>
  <c r="F170" i="5" s="1"/>
  <c r="E170" i="5"/>
  <c r="C598" i="5"/>
  <c r="D598" i="5" l="1"/>
  <c r="F598" i="5" s="1"/>
  <c r="E598" i="5"/>
  <c r="C171" i="5"/>
  <c r="D171" i="5" l="1"/>
  <c r="F171" i="5" s="1"/>
  <c r="E171" i="5"/>
  <c r="C599" i="5"/>
  <c r="D599" i="5" l="1"/>
  <c r="F599" i="5" s="1"/>
  <c r="E599" i="5"/>
  <c r="C172" i="5"/>
  <c r="E172" i="5" l="1"/>
  <c r="D172" i="5"/>
  <c r="F172" i="5" s="1"/>
  <c r="C600" i="5"/>
  <c r="D600" i="5" l="1"/>
  <c r="F600" i="5" s="1"/>
  <c r="E600" i="5"/>
  <c r="C173" i="5"/>
  <c r="E173" i="5" l="1"/>
  <c r="D173" i="5"/>
  <c r="F173" i="5" s="1"/>
  <c r="C601" i="5"/>
  <c r="D601" i="5" l="1"/>
  <c r="F601" i="5" s="1"/>
  <c r="E601" i="5"/>
  <c r="C174" i="5"/>
  <c r="E174" i="5" l="1"/>
  <c r="D174" i="5"/>
  <c r="F174" i="5" s="1"/>
  <c r="C602" i="5"/>
  <c r="E602" i="5" l="1"/>
  <c r="D602" i="5"/>
  <c r="F602" i="5" s="1"/>
  <c r="C175" i="5"/>
  <c r="E175" i="5" l="1"/>
  <c r="D175" i="5"/>
  <c r="F175" i="5" s="1"/>
  <c r="C603" i="5"/>
  <c r="E603" i="5" l="1"/>
  <c r="D603" i="5"/>
  <c r="F603" i="5" s="1"/>
  <c r="C176" i="5"/>
  <c r="D176" i="5" l="1"/>
  <c r="F176" i="5" s="1"/>
  <c r="E176" i="5"/>
  <c r="C604" i="5"/>
  <c r="E604" i="5" l="1"/>
  <c r="D604" i="5"/>
  <c r="F604" i="5" s="1"/>
  <c r="C177" i="5"/>
  <c r="E177" i="5" l="1"/>
  <c r="D177" i="5"/>
  <c r="F177" i="5" s="1"/>
  <c r="C605" i="5"/>
  <c r="D605" i="5" l="1"/>
  <c r="F605" i="5" s="1"/>
  <c r="E605" i="5"/>
  <c r="C178" i="5"/>
  <c r="D178" i="5" l="1"/>
  <c r="F178" i="5" s="1"/>
  <c r="E178" i="5"/>
  <c r="C606" i="5"/>
  <c r="E606" i="5" l="1"/>
  <c r="D606" i="5"/>
  <c r="F606" i="5" s="1"/>
  <c r="C179" i="5"/>
  <c r="D179" i="5" l="1"/>
  <c r="F179" i="5" s="1"/>
  <c r="E179" i="5"/>
  <c r="C607" i="5"/>
  <c r="D607" i="5" l="1"/>
  <c r="F607" i="5" s="1"/>
  <c r="E607" i="5"/>
  <c r="C180" i="5"/>
  <c r="D180" i="5" l="1"/>
  <c r="F180" i="5" s="1"/>
  <c r="E180" i="5"/>
  <c r="C608" i="5"/>
  <c r="D608" i="5" l="1"/>
  <c r="F608" i="5" s="1"/>
  <c r="E608" i="5"/>
  <c r="C181" i="5"/>
  <c r="D181" i="5" l="1"/>
  <c r="F181" i="5" s="1"/>
  <c r="E181" i="5"/>
  <c r="C609" i="5"/>
  <c r="E609" i="5" l="1"/>
  <c r="D609" i="5"/>
  <c r="F609" i="5" s="1"/>
  <c r="C182" i="5"/>
  <c r="E182" i="5" l="1"/>
  <c r="D182" i="5"/>
  <c r="F182" i="5" s="1"/>
  <c r="C610" i="5"/>
  <c r="D610" i="5" l="1"/>
  <c r="F610" i="5" s="1"/>
  <c r="E610" i="5"/>
  <c r="C183" i="5"/>
  <c r="E183" i="5" l="1"/>
  <c r="D183" i="5"/>
  <c r="F183" i="5" s="1"/>
  <c r="C611" i="5"/>
  <c r="D611" i="5" l="1"/>
  <c r="F611" i="5" s="1"/>
  <c r="E611" i="5"/>
  <c r="C184" i="5"/>
  <c r="D184" i="5" l="1"/>
  <c r="F184" i="5" s="1"/>
  <c r="E184" i="5"/>
  <c r="C612" i="5"/>
  <c r="E612" i="5" l="1"/>
  <c r="D612" i="5"/>
  <c r="F612" i="5" s="1"/>
  <c r="C185" i="5"/>
  <c r="D185" i="5" l="1"/>
  <c r="F185" i="5" s="1"/>
  <c r="E185" i="5"/>
  <c r="C613" i="5"/>
  <c r="D613" i="5" l="1"/>
  <c r="F613" i="5" s="1"/>
  <c r="E613" i="5"/>
  <c r="C186" i="5"/>
  <c r="E186" i="5" l="1"/>
  <c r="D186" i="5"/>
  <c r="F186" i="5" s="1"/>
  <c r="C614" i="5"/>
  <c r="D614" i="5" l="1"/>
  <c r="F614" i="5" s="1"/>
  <c r="E614" i="5"/>
  <c r="C187" i="5"/>
  <c r="D187" i="5" l="1"/>
  <c r="F187" i="5" s="1"/>
  <c r="E187" i="5"/>
  <c r="C615" i="5"/>
  <c r="E615" i="5" l="1"/>
  <c r="D615" i="5"/>
  <c r="F615" i="5" s="1"/>
  <c r="C188" i="5"/>
  <c r="D188" i="5" l="1"/>
  <c r="F188" i="5" s="1"/>
  <c r="E188" i="5"/>
  <c r="C616" i="5"/>
  <c r="E616" i="5" l="1"/>
  <c r="D616" i="5"/>
  <c r="F616" i="5" s="1"/>
  <c r="C189" i="5"/>
  <c r="E189" i="5" l="1"/>
  <c r="D189" i="5"/>
  <c r="F189" i="5" s="1"/>
  <c r="C617" i="5"/>
  <c r="E617" i="5" l="1"/>
  <c r="D617" i="5"/>
  <c r="F617" i="5" s="1"/>
  <c r="C190" i="5"/>
  <c r="D190" i="5" l="1"/>
  <c r="F190" i="5" s="1"/>
  <c r="E190" i="5"/>
  <c r="C618" i="5"/>
  <c r="E618" i="5" l="1"/>
  <c r="D618" i="5"/>
  <c r="F618" i="5" s="1"/>
  <c r="C191" i="5"/>
  <c r="E191" i="5" l="1"/>
  <c r="D191" i="5"/>
  <c r="F191" i="5" s="1"/>
  <c r="C619" i="5"/>
  <c r="E619" i="5" l="1"/>
  <c r="D619" i="5"/>
  <c r="F619" i="5" s="1"/>
  <c r="C192" i="5"/>
  <c r="E192" i="5" l="1"/>
  <c r="D192" i="5"/>
  <c r="F192" i="5" s="1"/>
  <c r="C620" i="5"/>
  <c r="D620" i="5" l="1"/>
  <c r="F620" i="5" s="1"/>
  <c r="E620" i="5"/>
  <c r="C193" i="5"/>
  <c r="D193" i="5" l="1"/>
  <c r="F193" i="5" s="1"/>
  <c r="E193" i="5"/>
  <c r="C621" i="5"/>
  <c r="D621" i="5" l="1"/>
  <c r="F621" i="5" s="1"/>
  <c r="E621" i="5"/>
  <c r="C194" i="5"/>
  <c r="E194" i="5" l="1"/>
  <c r="D194" i="5"/>
  <c r="F194" i="5" s="1"/>
  <c r="C622" i="5"/>
  <c r="D622" i="5" l="1"/>
  <c r="F622" i="5" s="1"/>
  <c r="E622" i="5"/>
  <c r="C195" i="5"/>
  <c r="E195" i="5" l="1"/>
  <c r="D195" i="5"/>
  <c r="F195" i="5" s="1"/>
  <c r="C623" i="5"/>
  <c r="D623" i="5" l="1"/>
  <c r="F623" i="5" s="1"/>
  <c r="E623" i="5"/>
  <c r="C196" i="5"/>
  <c r="D196" i="5" l="1"/>
  <c r="F196" i="5" s="1"/>
  <c r="E196" i="5"/>
  <c r="C624" i="5"/>
  <c r="E624" i="5" l="1"/>
  <c r="D624" i="5"/>
  <c r="F624" i="5" s="1"/>
  <c r="C197" i="5"/>
  <c r="E197" i="5" l="1"/>
  <c r="D197" i="5"/>
  <c r="F197" i="5" s="1"/>
  <c r="C625" i="5"/>
  <c r="D625" i="5" l="1"/>
  <c r="F625" i="5" s="1"/>
  <c r="E625" i="5"/>
  <c r="C198" i="5"/>
  <c r="D198" i="5" l="1"/>
  <c r="F198" i="5" s="1"/>
  <c r="E198" i="5"/>
  <c r="C626" i="5"/>
  <c r="D626" i="5" l="1"/>
  <c r="F626" i="5" s="1"/>
  <c r="E626" i="5"/>
  <c r="C199" i="5"/>
  <c r="D199" i="5" l="1"/>
  <c r="F199" i="5" s="1"/>
  <c r="E199" i="5"/>
  <c r="C627" i="5"/>
  <c r="E627" i="5" l="1"/>
  <c r="D627" i="5"/>
  <c r="F627" i="5" s="1"/>
  <c r="C200" i="5"/>
  <c r="D200" i="5" l="1"/>
  <c r="F200" i="5" s="1"/>
  <c r="E200" i="5"/>
  <c r="C628" i="5"/>
  <c r="D628" i="5" l="1"/>
  <c r="F628" i="5" s="1"/>
  <c r="E628" i="5"/>
  <c r="C201" i="5"/>
  <c r="D201" i="5" l="1"/>
  <c r="F201" i="5" s="1"/>
  <c r="E201" i="5"/>
  <c r="C629" i="5"/>
  <c r="E629" i="5" l="1"/>
  <c r="D629" i="5"/>
  <c r="F629" i="5" s="1"/>
  <c r="C202" i="5"/>
  <c r="E202" i="5" l="1"/>
  <c r="D202" i="5"/>
  <c r="F202" i="5" s="1"/>
  <c r="C630" i="5"/>
  <c r="E630" i="5" l="1"/>
  <c r="D630" i="5"/>
  <c r="F630" i="5" s="1"/>
  <c r="C203" i="5"/>
  <c r="E203" i="5" l="1"/>
  <c r="D203" i="5"/>
  <c r="F203" i="5" s="1"/>
  <c r="C631" i="5"/>
  <c r="D631" i="5" l="1"/>
  <c r="F631" i="5" s="1"/>
  <c r="E631" i="5"/>
  <c r="C204" i="5"/>
  <c r="E204" i="5" l="1"/>
  <c r="D204" i="5"/>
  <c r="F204" i="5" s="1"/>
  <c r="C632" i="5"/>
  <c r="E632" i="5" l="1"/>
  <c r="D632" i="5"/>
  <c r="F632" i="5" s="1"/>
  <c r="C205" i="5"/>
  <c r="D205" i="5" l="1"/>
  <c r="F205" i="5" s="1"/>
  <c r="E205" i="5"/>
  <c r="C633" i="5"/>
  <c r="D633" i="5" l="1"/>
  <c r="F633" i="5" s="1"/>
  <c r="E633" i="5"/>
  <c r="C206" i="5"/>
  <c r="E206" i="5" l="1"/>
  <c r="D206" i="5"/>
  <c r="F206" i="5" s="1"/>
  <c r="C634" i="5"/>
  <c r="D634" i="5" l="1"/>
  <c r="F634" i="5" s="1"/>
  <c r="E634" i="5"/>
  <c r="C207" i="5"/>
  <c r="E207" i="5" l="1"/>
  <c r="D207" i="5"/>
  <c r="F207" i="5" s="1"/>
  <c r="C635" i="5"/>
  <c r="D635" i="5" l="1"/>
  <c r="F635" i="5" s="1"/>
  <c r="E635" i="5"/>
  <c r="C208" i="5"/>
  <c r="E208" i="5" l="1"/>
  <c r="D208" i="5"/>
  <c r="F208" i="5" s="1"/>
  <c r="C636" i="5"/>
  <c r="D636" i="5" l="1"/>
  <c r="F636" i="5" s="1"/>
  <c r="E636" i="5"/>
  <c r="C209" i="5"/>
  <c r="D209" i="5" l="1"/>
  <c r="F209" i="5" s="1"/>
  <c r="E209" i="5"/>
  <c r="C637" i="5"/>
  <c r="E637" i="5" l="1"/>
  <c r="D637" i="5"/>
  <c r="F637" i="5" s="1"/>
  <c r="C210" i="5"/>
  <c r="D210" i="5" l="1"/>
  <c r="F210" i="5" s="1"/>
  <c r="E210" i="5"/>
  <c r="C638" i="5"/>
  <c r="E638" i="5" l="1"/>
  <c r="D638" i="5"/>
  <c r="F638" i="5" s="1"/>
  <c r="C211" i="5"/>
  <c r="D211" i="5" l="1"/>
  <c r="F211" i="5" s="1"/>
  <c r="E211" i="5"/>
  <c r="C639" i="5"/>
  <c r="D639" i="5" l="1"/>
  <c r="F639" i="5" s="1"/>
  <c r="E639" i="5"/>
  <c r="C212" i="5"/>
  <c r="D212" i="5" l="1"/>
  <c r="F212" i="5" s="1"/>
  <c r="E212" i="5"/>
  <c r="C640" i="5"/>
  <c r="E640" i="5" l="1"/>
  <c r="D640" i="5"/>
  <c r="F640" i="5" s="1"/>
  <c r="C213" i="5"/>
  <c r="D213" i="5" l="1"/>
  <c r="F213" i="5" s="1"/>
  <c r="E213" i="5"/>
  <c r="C641" i="5"/>
  <c r="E641" i="5" l="1"/>
  <c r="D641" i="5"/>
  <c r="F641" i="5" s="1"/>
  <c r="C214" i="5"/>
  <c r="E214" i="5" l="1"/>
  <c r="D214" i="5"/>
  <c r="F214" i="5" s="1"/>
  <c r="C642" i="5"/>
  <c r="E642" i="5" l="1"/>
  <c r="D642" i="5"/>
  <c r="F642" i="5" s="1"/>
  <c r="C215" i="5"/>
  <c r="E215" i="5" l="1"/>
  <c r="D215" i="5"/>
  <c r="F215" i="5" s="1"/>
  <c r="C643" i="5"/>
  <c r="E643" i="5" l="1"/>
  <c r="D643" i="5"/>
  <c r="F643" i="5" s="1"/>
  <c r="C216" i="5"/>
  <c r="E216" i="5" l="1"/>
  <c r="D216" i="5"/>
  <c r="F216" i="5" s="1"/>
  <c r="C644" i="5"/>
  <c r="D644" i="5" l="1"/>
  <c r="F644" i="5" s="1"/>
  <c r="E644" i="5"/>
  <c r="C217" i="5"/>
  <c r="D217" i="5" l="1"/>
  <c r="F217" i="5" s="1"/>
  <c r="E217" i="5"/>
  <c r="C645" i="5"/>
  <c r="D645" i="5" l="1"/>
  <c r="F645" i="5" s="1"/>
  <c r="E645" i="5"/>
  <c r="C218" i="5"/>
  <c r="D218" i="5" l="1"/>
  <c r="F218" i="5" s="1"/>
  <c r="E218" i="5"/>
  <c r="C646" i="5"/>
  <c r="D646" i="5" l="1"/>
  <c r="F646" i="5" s="1"/>
  <c r="E646" i="5"/>
  <c r="C219" i="5"/>
  <c r="D219" i="5" l="1"/>
  <c r="F219" i="5" s="1"/>
  <c r="E219" i="5"/>
  <c r="C647" i="5"/>
  <c r="D647" i="5" l="1"/>
  <c r="F647" i="5" s="1"/>
  <c r="E647" i="5"/>
  <c r="C220" i="5"/>
  <c r="E220" i="5" l="1"/>
  <c r="D220" i="5"/>
  <c r="F220" i="5" s="1"/>
  <c r="C648" i="5"/>
  <c r="E648" i="5" l="1"/>
  <c r="D648" i="5"/>
  <c r="F648" i="5" s="1"/>
  <c r="C221" i="5"/>
  <c r="D221" i="5" l="1"/>
  <c r="F221" i="5" s="1"/>
  <c r="E221" i="5"/>
  <c r="C649" i="5"/>
  <c r="E649" i="5" l="1"/>
  <c r="D649" i="5"/>
  <c r="F649" i="5" s="1"/>
  <c r="C222" i="5"/>
  <c r="D222" i="5" l="1"/>
  <c r="F222" i="5" s="1"/>
  <c r="E222" i="5"/>
  <c r="C650" i="5"/>
  <c r="E650" i="5" l="1"/>
  <c r="D650" i="5"/>
  <c r="F650" i="5" s="1"/>
  <c r="C223" i="5"/>
  <c r="E223" i="5" l="1"/>
  <c r="D223" i="5"/>
  <c r="F223" i="5" s="1"/>
  <c r="C651" i="5"/>
  <c r="E651" i="5" l="1"/>
  <c r="D651" i="5"/>
  <c r="F651" i="5" s="1"/>
  <c r="C224" i="5"/>
  <c r="E224" i="5" l="1"/>
  <c r="D224" i="5"/>
  <c r="F224" i="5" s="1"/>
  <c r="C652" i="5"/>
  <c r="E652" i="5" l="1"/>
  <c r="D652" i="5"/>
  <c r="F652" i="5" s="1"/>
  <c r="C225" i="5"/>
  <c r="E225" i="5" l="1"/>
  <c r="D225" i="5"/>
  <c r="F225" i="5" s="1"/>
  <c r="C653" i="5"/>
  <c r="E653" i="5" l="1"/>
  <c r="D653" i="5"/>
  <c r="F653" i="5" s="1"/>
  <c r="C226" i="5"/>
  <c r="D226" i="5" l="1"/>
  <c r="F226" i="5" s="1"/>
  <c r="E226" i="5"/>
  <c r="C654" i="5"/>
  <c r="D654" i="5" l="1"/>
  <c r="F654" i="5" s="1"/>
  <c r="E654" i="5"/>
  <c r="C227" i="5"/>
  <c r="E227" i="5" l="1"/>
  <c r="D227" i="5"/>
  <c r="F227" i="5" s="1"/>
  <c r="C655" i="5"/>
  <c r="D655" i="5" l="1"/>
  <c r="F655" i="5" s="1"/>
  <c r="E655" i="5"/>
  <c r="C228" i="5"/>
  <c r="D228" i="5" l="1"/>
  <c r="F228" i="5" s="1"/>
  <c r="E228" i="5"/>
  <c r="C656" i="5"/>
  <c r="D656" i="5" l="1"/>
  <c r="F656" i="5" s="1"/>
  <c r="E656" i="5"/>
  <c r="C229" i="5"/>
  <c r="D229" i="5" l="1"/>
  <c r="F229" i="5" s="1"/>
  <c r="E229" i="5"/>
  <c r="C657" i="5"/>
  <c r="D657" i="5" l="1"/>
  <c r="F657" i="5" s="1"/>
  <c r="E657" i="5"/>
  <c r="C230" i="5"/>
  <c r="E230" i="5" l="1"/>
  <c r="D230" i="5"/>
  <c r="F230" i="5" s="1"/>
  <c r="C658" i="5"/>
  <c r="E658" i="5" l="1"/>
  <c r="D658" i="5"/>
  <c r="F658" i="5" s="1"/>
  <c r="C231" i="5"/>
  <c r="E231" i="5" l="1"/>
  <c r="D231" i="5"/>
  <c r="F231" i="5" s="1"/>
  <c r="C659" i="5"/>
  <c r="E659" i="5" l="1"/>
  <c r="D659" i="5"/>
  <c r="F659" i="5" s="1"/>
  <c r="C232" i="5"/>
  <c r="D232" i="5" l="1"/>
  <c r="F232" i="5" s="1"/>
  <c r="E232" i="5"/>
  <c r="C660" i="5"/>
  <c r="D660" i="5" l="1"/>
  <c r="F660" i="5" s="1"/>
  <c r="E660" i="5"/>
  <c r="C233" i="5"/>
  <c r="D233" i="5" l="1"/>
  <c r="F233" i="5" s="1"/>
  <c r="E233" i="5"/>
  <c r="C661" i="5"/>
  <c r="E661" i="5" l="1"/>
  <c r="D661" i="5"/>
  <c r="F661" i="5" s="1"/>
  <c r="C234" i="5"/>
  <c r="E234" i="5" l="1"/>
  <c r="D234" i="5"/>
  <c r="F234" i="5" s="1"/>
  <c r="C662" i="5"/>
  <c r="D662" i="5" l="1"/>
  <c r="F662" i="5" s="1"/>
  <c r="E662" i="5"/>
  <c r="C235" i="5"/>
  <c r="D235" i="5" l="1"/>
  <c r="F235" i="5" s="1"/>
  <c r="E235" i="5"/>
  <c r="C663" i="5"/>
  <c r="D663" i="5" l="1"/>
  <c r="F663" i="5" s="1"/>
  <c r="E663" i="5"/>
  <c r="C236" i="5"/>
  <c r="E236" i="5" l="1"/>
  <c r="D236" i="5"/>
  <c r="F236" i="5" s="1"/>
  <c r="C664" i="5"/>
  <c r="E664" i="5" l="1"/>
  <c r="D664" i="5"/>
  <c r="F664" i="5" s="1"/>
  <c r="C237" i="5"/>
  <c r="D237" i="5" l="1"/>
  <c r="F237" i="5" s="1"/>
  <c r="E237" i="5"/>
  <c r="C665" i="5"/>
  <c r="D665" i="5" l="1"/>
  <c r="F665" i="5" s="1"/>
  <c r="E665" i="5"/>
  <c r="C238" i="5"/>
  <c r="E238" i="5" l="1"/>
  <c r="D238" i="5"/>
  <c r="F238" i="5" s="1"/>
  <c r="C666" i="5"/>
  <c r="D666" i="5" l="1"/>
  <c r="F666" i="5" s="1"/>
  <c r="E666" i="5"/>
  <c r="C239" i="5"/>
  <c r="D239" i="5" l="1"/>
  <c r="F239" i="5" s="1"/>
  <c r="E239" i="5"/>
  <c r="C667" i="5"/>
  <c r="E667" i="5" l="1"/>
  <c r="D667" i="5"/>
  <c r="F667" i="5" s="1"/>
  <c r="C240" i="5"/>
  <c r="D240" i="5" l="1"/>
  <c r="F240" i="5" s="1"/>
  <c r="E240" i="5"/>
  <c r="C668" i="5"/>
  <c r="E668" i="5" l="1"/>
  <c r="D668" i="5"/>
  <c r="F668" i="5" s="1"/>
  <c r="C241" i="5"/>
  <c r="D241" i="5" l="1"/>
  <c r="F241" i="5" s="1"/>
  <c r="E241" i="5"/>
  <c r="C669" i="5"/>
  <c r="D669" i="5" l="1"/>
  <c r="F669" i="5" s="1"/>
  <c r="E669" i="5"/>
  <c r="C242" i="5"/>
  <c r="E242" i="5" l="1"/>
  <c r="D242" i="5"/>
  <c r="F242" i="5" s="1"/>
  <c r="C670" i="5"/>
  <c r="E670" i="5" l="1"/>
  <c r="D670" i="5"/>
  <c r="F670" i="5" s="1"/>
  <c r="C243" i="5"/>
  <c r="D243" i="5" l="1"/>
  <c r="F243" i="5" s="1"/>
  <c r="E243" i="5"/>
  <c r="C671" i="5"/>
  <c r="D671" i="5" l="1"/>
  <c r="F671" i="5" s="1"/>
  <c r="E671" i="5"/>
  <c r="C244" i="5"/>
  <c r="D244" i="5" l="1"/>
  <c r="F244" i="5" s="1"/>
  <c r="E244" i="5"/>
  <c r="C672" i="5"/>
  <c r="E672" i="5" l="1"/>
  <c r="D672" i="5"/>
  <c r="F672" i="5" s="1"/>
  <c r="C245" i="5"/>
  <c r="D245" i="5" l="1"/>
  <c r="F245" i="5" s="1"/>
  <c r="E245" i="5"/>
  <c r="C673" i="5"/>
  <c r="E673" i="5" l="1"/>
  <c r="D673" i="5"/>
  <c r="F673" i="5" s="1"/>
  <c r="C246" i="5"/>
  <c r="E246" i="5" l="1"/>
  <c r="D246" i="5"/>
  <c r="F246" i="5" s="1"/>
  <c r="C674" i="5"/>
  <c r="D674" i="5" l="1"/>
  <c r="F674" i="5" s="1"/>
  <c r="E674" i="5"/>
  <c r="C247" i="5"/>
  <c r="D247" i="5" l="1"/>
  <c r="F247" i="5" s="1"/>
  <c r="E247" i="5"/>
  <c r="C675" i="5"/>
  <c r="D675" i="5" l="1"/>
  <c r="F675" i="5" s="1"/>
  <c r="E675" i="5"/>
  <c r="C248" i="5"/>
  <c r="E248" i="5" l="1"/>
  <c r="D248" i="5"/>
  <c r="F248" i="5" s="1"/>
  <c r="C676" i="5"/>
  <c r="E676" i="5" l="1"/>
  <c r="D676" i="5"/>
  <c r="F676" i="5" s="1"/>
  <c r="C249" i="5"/>
  <c r="E249" i="5" l="1"/>
  <c r="D249" i="5"/>
  <c r="F249" i="5" s="1"/>
  <c r="C677" i="5"/>
  <c r="E677" i="5" l="1"/>
  <c r="D677" i="5"/>
  <c r="F677" i="5" s="1"/>
  <c r="C250" i="5"/>
  <c r="E250" i="5" l="1"/>
  <c r="D250" i="5"/>
  <c r="F250" i="5" s="1"/>
  <c r="C678" i="5"/>
  <c r="E678" i="5" l="1"/>
  <c r="D678" i="5"/>
  <c r="F678" i="5" s="1"/>
  <c r="C251" i="5"/>
  <c r="D251" i="5" l="1"/>
  <c r="F251" i="5" s="1"/>
  <c r="E251" i="5"/>
  <c r="C679" i="5"/>
  <c r="D679" i="5" l="1"/>
  <c r="F679" i="5" s="1"/>
  <c r="E679" i="5"/>
  <c r="C252" i="5"/>
  <c r="E252" i="5" l="1"/>
  <c r="D252" i="5"/>
  <c r="F252" i="5" s="1"/>
  <c r="C680" i="5"/>
  <c r="E680" i="5" l="1"/>
  <c r="D680" i="5"/>
  <c r="F680" i="5" s="1"/>
  <c r="C253" i="5"/>
  <c r="D253" i="5" l="1"/>
  <c r="F253" i="5" s="1"/>
  <c r="E253" i="5"/>
  <c r="C681" i="5"/>
  <c r="D681" i="5" l="1"/>
  <c r="F681" i="5" s="1"/>
  <c r="E681" i="5"/>
  <c r="C254" i="5"/>
  <c r="E254" i="5" l="1"/>
  <c r="D254" i="5"/>
  <c r="F254" i="5" s="1"/>
  <c r="C682" i="5"/>
  <c r="D682" i="5" l="1"/>
  <c r="F682" i="5" s="1"/>
  <c r="E682" i="5"/>
  <c r="C255" i="5"/>
  <c r="E255" i="5" l="1"/>
  <c r="D255" i="5"/>
  <c r="F255" i="5" s="1"/>
  <c r="C683" i="5"/>
  <c r="D683" i="5" l="1"/>
  <c r="F683" i="5" s="1"/>
  <c r="E683" i="5"/>
  <c r="C256" i="5"/>
  <c r="E256" i="5" l="1"/>
  <c r="D256" i="5"/>
  <c r="F256" i="5" s="1"/>
  <c r="C684" i="5"/>
  <c r="E684" i="5" l="1"/>
  <c r="D684" i="5"/>
  <c r="F684" i="5" s="1"/>
  <c r="C257" i="5"/>
  <c r="D257" i="5" l="1"/>
  <c r="F257" i="5" s="1"/>
  <c r="E257" i="5"/>
  <c r="C685" i="5"/>
  <c r="D685" i="5" l="1"/>
  <c r="F685" i="5" s="1"/>
  <c r="E685" i="5"/>
  <c r="C258" i="5"/>
  <c r="D258" i="5" l="1"/>
  <c r="F258" i="5" s="1"/>
  <c r="E258" i="5"/>
  <c r="C686" i="5"/>
  <c r="E686" i="5" l="1"/>
  <c r="D686" i="5"/>
  <c r="F686" i="5" s="1"/>
  <c r="C259" i="5"/>
  <c r="E259" i="5" l="1"/>
  <c r="D259" i="5"/>
  <c r="F259" i="5" s="1"/>
  <c r="C687" i="5"/>
  <c r="D687" i="5" l="1"/>
  <c r="F687" i="5" s="1"/>
  <c r="E687" i="5"/>
  <c r="C260" i="5"/>
  <c r="D260" i="5" l="1"/>
  <c r="F260" i="5" s="1"/>
  <c r="E260" i="5"/>
  <c r="C688" i="5"/>
  <c r="D688" i="5" l="1"/>
  <c r="F688" i="5" s="1"/>
  <c r="E688" i="5"/>
  <c r="C261" i="5"/>
  <c r="E261" i="5" l="1"/>
  <c r="D261" i="5"/>
  <c r="F261" i="5" s="1"/>
  <c r="C689" i="5"/>
  <c r="E689" i="5" l="1"/>
  <c r="D689" i="5"/>
  <c r="F689" i="5" s="1"/>
  <c r="C262" i="5"/>
  <c r="D262" i="5" l="1"/>
  <c r="F262" i="5" s="1"/>
  <c r="E262" i="5"/>
  <c r="C690" i="5"/>
  <c r="E690" i="5" l="1"/>
  <c r="D690" i="5"/>
  <c r="F690" i="5" s="1"/>
  <c r="C263" i="5"/>
  <c r="E263" i="5" l="1"/>
  <c r="D263" i="5"/>
  <c r="F263" i="5" s="1"/>
  <c r="C691" i="5"/>
  <c r="E691" i="5" l="1"/>
  <c r="D691" i="5"/>
  <c r="F691" i="5" s="1"/>
  <c r="C264" i="5"/>
  <c r="D264" i="5" l="1"/>
  <c r="F264" i="5" s="1"/>
  <c r="E264" i="5"/>
  <c r="C692" i="5"/>
  <c r="E692" i="5" l="1"/>
  <c r="D692" i="5"/>
  <c r="F692" i="5" s="1"/>
  <c r="C265" i="5"/>
  <c r="E265" i="5" l="1"/>
  <c r="D265" i="5"/>
  <c r="F265" i="5" s="1"/>
  <c r="C693" i="5"/>
  <c r="D693" i="5" l="1"/>
  <c r="F693" i="5" s="1"/>
  <c r="E693" i="5"/>
  <c r="C266" i="5"/>
  <c r="D266" i="5" l="1"/>
  <c r="F266" i="5" s="1"/>
  <c r="E266" i="5"/>
  <c r="C694" i="5"/>
  <c r="D694" i="5" l="1"/>
  <c r="F694" i="5" s="1"/>
  <c r="E694" i="5"/>
  <c r="C267" i="5"/>
  <c r="E267" i="5" l="1"/>
  <c r="D267" i="5"/>
  <c r="F267" i="5" s="1"/>
  <c r="C695" i="5"/>
  <c r="D695" i="5" l="1"/>
  <c r="F695" i="5" s="1"/>
  <c r="E695" i="5"/>
  <c r="C268" i="5"/>
  <c r="E268" i="5" l="1"/>
  <c r="D268" i="5"/>
  <c r="F268" i="5" s="1"/>
  <c r="C696" i="5"/>
  <c r="D696" i="5" l="1"/>
  <c r="F696" i="5" s="1"/>
  <c r="E696" i="5"/>
  <c r="C269" i="5"/>
  <c r="E269" i="5" l="1"/>
  <c r="D269" i="5"/>
  <c r="F269" i="5" s="1"/>
  <c r="C697" i="5"/>
  <c r="D697" i="5" l="1"/>
  <c r="F697" i="5" s="1"/>
  <c r="E697" i="5"/>
  <c r="C270" i="5"/>
  <c r="E270" i="5" l="1"/>
  <c r="D270" i="5"/>
  <c r="F270" i="5" s="1"/>
  <c r="C698" i="5"/>
  <c r="E698" i="5" l="1"/>
  <c r="D698" i="5"/>
  <c r="F698" i="5" s="1"/>
  <c r="C271" i="5"/>
  <c r="E271" i="5" l="1"/>
  <c r="D271" i="5"/>
  <c r="F271" i="5" s="1"/>
  <c r="C699" i="5"/>
  <c r="E699" i="5" l="1"/>
  <c r="D699" i="5"/>
  <c r="F699" i="5" s="1"/>
  <c r="C272" i="5"/>
  <c r="D272" i="5" l="1"/>
  <c r="F272" i="5" s="1"/>
  <c r="E272" i="5"/>
  <c r="C700" i="5"/>
  <c r="E700" i="5" l="1"/>
  <c r="D700" i="5"/>
  <c r="F700" i="5" s="1"/>
  <c r="C273" i="5"/>
  <c r="E273" i="5" l="1"/>
  <c r="D273" i="5"/>
  <c r="F273" i="5" s="1"/>
  <c r="C701" i="5"/>
  <c r="E701" i="5" l="1"/>
  <c r="D701" i="5"/>
  <c r="F701" i="5" s="1"/>
  <c r="C274" i="5"/>
  <c r="D274" i="5" l="1"/>
  <c r="F274" i="5" s="1"/>
  <c r="E274" i="5"/>
  <c r="C702" i="5"/>
  <c r="E702" i="5" l="1"/>
  <c r="D702" i="5"/>
  <c r="F702" i="5" s="1"/>
  <c r="C275" i="5"/>
  <c r="E275" i="5" l="1"/>
  <c r="D275" i="5"/>
  <c r="F275" i="5" s="1"/>
  <c r="C703" i="5"/>
  <c r="E703" i="5" l="1"/>
  <c r="D703" i="5"/>
  <c r="F703" i="5" s="1"/>
  <c r="C276" i="5"/>
  <c r="E276" i="5" l="1"/>
  <c r="D276" i="5"/>
  <c r="F276" i="5" s="1"/>
  <c r="C704" i="5"/>
  <c r="E704" i="5" l="1"/>
  <c r="D704" i="5"/>
  <c r="F704" i="5" s="1"/>
  <c r="C277" i="5"/>
  <c r="D277" i="5" l="1"/>
  <c r="F277" i="5" s="1"/>
  <c r="E277" i="5"/>
  <c r="C705" i="5"/>
  <c r="E705" i="5" l="1"/>
  <c r="D705" i="5"/>
  <c r="F705" i="5" s="1"/>
  <c r="C278" i="5"/>
  <c r="E278" i="5" l="1"/>
  <c r="D278" i="5"/>
  <c r="F278" i="5" s="1"/>
  <c r="C706" i="5"/>
  <c r="E706" i="5" l="1"/>
  <c r="D706" i="5"/>
  <c r="F706" i="5" s="1"/>
  <c r="C279" i="5"/>
  <c r="E279" i="5" l="1"/>
  <c r="D279" i="5"/>
  <c r="F279" i="5" s="1"/>
  <c r="C707" i="5"/>
  <c r="E707" i="5" l="1"/>
  <c r="D707" i="5"/>
  <c r="F707" i="5" s="1"/>
  <c r="C280" i="5"/>
  <c r="E280" i="5" l="1"/>
  <c r="D280" i="5"/>
  <c r="F280" i="5" s="1"/>
  <c r="C708" i="5"/>
  <c r="E708" i="5" l="1"/>
  <c r="D708" i="5"/>
  <c r="F708" i="5" s="1"/>
  <c r="C281" i="5"/>
  <c r="D281" i="5" l="1"/>
  <c r="F281" i="5" s="1"/>
  <c r="E281" i="5"/>
  <c r="C709" i="5"/>
  <c r="D709" i="5" l="1"/>
  <c r="F709" i="5" s="1"/>
  <c r="E709" i="5"/>
  <c r="C282" i="5"/>
  <c r="D282" i="5" l="1"/>
  <c r="F282" i="5" s="1"/>
  <c r="E282" i="5"/>
  <c r="C710" i="5"/>
  <c r="D710" i="5" l="1"/>
  <c r="F710" i="5" s="1"/>
  <c r="E710" i="5"/>
  <c r="C283" i="5"/>
  <c r="E283" i="5" l="1"/>
  <c r="D283" i="5"/>
  <c r="F283" i="5" s="1"/>
  <c r="C711" i="5"/>
  <c r="D711" i="5" l="1"/>
  <c r="F711" i="5" s="1"/>
  <c r="E711" i="5"/>
  <c r="C284" i="5"/>
  <c r="E284" i="5" l="1"/>
  <c r="D284" i="5"/>
  <c r="F284" i="5" s="1"/>
  <c r="C712" i="5"/>
  <c r="D712" i="5" l="1"/>
  <c r="F712" i="5" s="1"/>
  <c r="E712" i="5"/>
  <c r="C285" i="5"/>
  <c r="D285" i="5" l="1"/>
  <c r="F285" i="5" s="1"/>
  <c r="E285" i="5"/>
  <c r="C713" i="5"/>
  <c r="E713" i="5" l="1"/>
  <c r="D713" i="5"/>
  <c r="F713" i="5" s="1"/>
  <c r="C286" i="5"/>
  <c r="D286" i="5" l="1"/>
  <c r="F286" i="5" s="1"/>
  <c r="E286" i="5"/>
  <c r="C714" i="5"/>
  <c r="D714" i="5" l="1"/>
  <c r="F714" i="5" s="1"/>
  <c r="E714" i="5"/>
  <c r="C287" i="5"/>
  <c r="D287" i="5" l="1"/>
  <c r="F287" i="5" s="1"/>
  <c r="E287" i="5"/>
  <c r="C715" i="5"/>
  <c r="E715" i="5" l="1"/>
  <c r="D715" i="5"/>
  <c r="F715" i="5" s="1"/>
  <c r="C288" i="5"/>
  <c r="D288" i="5" l="1"/>
  <c r="F288" i="5" s="1"/>
  <c r="E288" i="5"/>
  <c r="C716" i="5"/>
  <c r="E716" i="5" l="1"/>
  <c r="D716" i="5"/>
  <c r="F716" i="5" s="1"/>
  <c r="C289" i="5"/>
  <c r="D289" i="5" l="1"/>
  <c r="F289" i="5" s="1"/>
  <c r="E289" i="5"/>
  <c r="C717" i="5"/>
  <c r="E717" i="5" l="1"/>
  <c r="D717" i="5"/>
  <c r="F717" i="5" s="1"/>
  <c r="C290" i="5"/>
  <c r="D290" i="5" l="1"/>
  <c r="F290" i="5" s="1"/>
  <c r="E290" i="5"/>
  <c r="C718" i="5"/>
  <c r="E718" i="5" l="1"/>
  <c r="D718" i="5"/>
  <c r="F718" i="5" s="1"/>
  <c r="C291" i="5"/>
  <c r="E291" i="5" l="1"/>
  <c r="D291" i="5"/>
  <c r="F291" i="5" s="1"/>
  <c r="C719" i="5"/>
  <c r="E719" i="5" l="1"/>
  <c r="D719" i="5"/>
  <c r="F719" i="5" s="1"/>
  <c r="C292" i="5"/>
  <c r="E292" i="5" l="1"/>
  <c r="D292" i="5"/>
  <c r="F292" i="5" s="1"/>
  <c r="C720" i="5"/>
  <c r="D720" i="5" l="1"/>
  <c r="F720" i="5" s="1"/>
  <c r="E720" i="5"/>
  <c r="C293" i="5"/>
  <c r="D293" i="5" l="1"/>
  <c r="F293" i="5" s="1"/>
  <c r="E293" i="5"/>
  <c r="C721" i="5"/>
  <c r="E721" i="5" l="1"/>
  <c r="D721" i="5"/>
  <c r="F721" i="5" s="1"/>
  <c r="C294" i="5"/>
  <c r="E294" i="5" l="1"/>
  <c r="D294" i="5"/>
  <c r="F294" i="5" s="1"/>
  <c r="C722" i="5"/>
  <c r="D722" i="5" l="1"/>
  <c r="F722" i="5" s="1"/>
  <c r="E722" i="5"/>
  <c r="C295" i="5"/>
  <c r="E295" i="5" l="1"/>
  <c r="D295" i="5"/>
  <c r="F295" i="5" s="1"/>
  <c r="C723" i="5"/>
  <c r="D723" i="5" l="1"/>
  <c r="F723" i="5" s="1"/>
  <c r="E723" i="5"/>
  <c r="C296" i="5"/>
  <c r="E296" i="5" l="1"/>
  <c r="D296" i="5"/>
  <c r="F296" i="5" s="1"/>
  <c r="C724" i="5"/>
  <c r="E724" i="5" l="1"/>
  <c r="D724" i="5"/>
  <c r="F724" i="5" s="1"/>
  <c r="C297" i="5"/>
  <c r="D297" i="5" l="1"/>
  <c r="F297" i="5" s="1"/>
  <c r="E297" i="5"/>
  <c r="C725" i="5"/>
  <c r="E725" i="5" l="1"/>
  <c r="D725" i="5"/>
  <c r="F725" i="5" s="1"/>
  <c r="C298" i="5"/>
  <c r="E298" i="5" l="1"/>
  <c r="D298" i="5"/>
  <c r="F298" i="5" s="1"/>
  <c r="C726" i="5"/>
  <c r="D726" i="5" l="1"/>
  <c r="F726" i="5" s="1"/>
  <c r="E726" i="5"/>
  <c r="C299" i="5"/>
  <c r="E299" i="5" l="1"/>
  <c r="D299" i="5"/>
  <c r="F299" i="5" s="1"/>
  <c r="C727" i="5"/>
  <c r="E727" i="5" l="1"/>
  <c r="D727" i="5"/>
  <c r="F727" i="5" s="1"/>
  <c r="C300" i="5"/>
  <c r="E300" i="5" l="1"/>
  <c r="D300" i="5"/>
  <c r="F300" i="5" s="1"/>
  <c r="C728" i="5"/>
  <c r="D728" i="5" l="1"/>
  <c r="F728" i="5" s="1"/>
  <c r="E728" i="5"/>
  <c r="C301" i="5"/>
  <c r="D301" i="5" l="1"/>
  <c r="F301" i="5" s="1"/>
  <c r="E301" i="5"/>
  <c r="C729" i="5"/>
  <c r="E729" i="5" l="1"/>
  <c r="D729" i="5"/>
  <c r="F729" i="5" s="1"/>
  <c r="C302" i="5"/>
  <c r="E302" i="5" l="1"/>
  <c r="D302" i="5"/>
  <c r="F302" i="5" s="1"/>
  <c r="C730" i="5"/>
  <c r="D730" i="5" l="1"/>
  <c r="F730" i="5" s="1"/>
  <c r="E730" i="5"/>
  <c r="C303" i="5"/>
  <c r="D303" i="5" l="1"/>
  <c r="F303" i="5" s="1"/>
  <c r="E303" i="5"/>
  <c r="C731" i="5"/>
  <c r="D731" i="5" l="1"/>
  <c r="F731" i="5" s="1"/>
  <c r="E731" i="5"/>
  <c r="C304" i="5"/>
  <c r="D304" i="5" l="1"/>
  <c r="F304" i="5" s="1"/>
  <c r="E304" i="5"/>
  <c r="C732" i="5"/>
  <c r="D732" i="5" l="1"/>
  <c r="F732" i="5" s="1"/>
  <c r="E732" i="5"/>
  <c r="C305" i="5"/>
  <c r="D305" i="5" l="1"/>
  <c r="F305" i="5" s="1"/>
  <c r="E305" i="5"/>
  <c r="C733" i="5"/>
  <c r="E733" i="5" l="1"/>
  <c r="D733" i="5"/>
  <c r="F733" i="5" s="1"/>
  <c r="C306" i="5"/>
  <c r="D306" i="5" l="1"/>
  <c r="F306" i="5" s="1"/>
  <c r="E306" i="5"/>
  <c r="C734" i="5"/>
  <c r="E734" i="5" l="1"/>
  <c r="D734" i="5"/>
  <c r="F734" i="5" s="1"/>
  <c r="C307" i="5"/>
  <c r="E307" i="5" l="1"/>
  <c r="D307" i="5"/>
  <c r="F307" i="5" s="1"/>
  <c r="C735" i="5"/>
  <c r="E735" i="5" l="1"/>
  <c r="D735" i="5"/>
  <c r="F735" i="5" s="1"/>
  <c r="C308" i="5"/>
  <c r="E308" i="5" l="1"/>
  <c r="D308" i="5"/>
  <c r="F308" i="5" s="1"/>
  <c r="C736" i="5"/>
  <c r="D736" i="5" l="1"/>
  <c r="F736" i="5" s="1"/>
  <c r="E736" i="5"/>
  <c r="C309" i="5"/>
  <c r="E309" i="5" l="1"/>
  <c r="D309" i="5"/>
  <c r="F309" i="5" s="1"/>
  <c r="C737" i="5"/>
  <c r="D737" i="5" l="1"/>
  <c r="F737" i="5" s="1"/>
  <c r="E737" i="5"/>
  <c r="C310" i="5"/>
  <c r="E310" i="5" l="1"/>
  <c r="D310" i="5"/>
  <c r="F310" i="5" s="1"/>
  <c r="C738" i="5"/>
  <c r="E738" i="5" l="1"/>
  <c r="D738" i="5"/>
  <c r="F738" i="5" s="1"/>
  <c r="C311" i="5"/>
  <c r="D311" i="5" l="1"/>
  <c r="F311" i="5" s="1"/>
  <c r="E311" i="5"/>
  <c r="C739" i="5"/>
  <c r="E739" i="5" l="1"/>
  <c r="D739" i="5"/>
  <c r="F739" i="5" s="1"/>
  <c r="C312" i="5"/>
  <c r="E312" i="5" l="1"/>
  <c r="D312" i="5"/>
  <c r="F312" i="5" s="1"/>
  <c r="C740" i="5"/>
  <c r="D740" i="5" l="1"/>
  <c r="F740" i="5" s="1"/>
  <c r="E740" i="5"/>
  <c r="C313" i="5"/>
  <c r="E313" i="5" l="1"/>
  <c r="D313" i="5"/>
  <c r="F313" i="5" s="1"/>
  <c r="C741" i="5"/>
  <c r="D741" i="5" l="1"/>
  <c r="F741" i="5" s="1"/>
  <c r="E741" i="5"/>
  <c r="C314" i="5"/>
  <c r="E314" i="5" l="1"/>
  <c r="D314" i="5"/>
  <c r="F314" i="5" s="1"/>
  <c r="C742" i="5"/>
  <c r="D742" i="5" l="1"/>
  <c r="F742" i="5" s="1"/>
  <c r="E742" i="5"/>
  <c r="C315" i="5"/>
  <c r="E315" i="5" l="1"/>
  <c r="D315" i="5"/>
  <c r="F315" i="5" s="1"/>
  <c r="C743" i="5"/>
  <c r="E743" i="5" l="1"/>
  <c r="D743" i="5"/>
  <c r="F743" i="5" s="1"/>
  <c r="C316" i="5"/>
  <c r="E316" i="5" l="1"/>
  <c r="D316" i="5"/>
  <c r="F316" i="5" s="1"/>
  <c r="C744" i="5"/>
  <c r="E744" i="5" l="1"/>
  <c r="D744" i="5"/>
  <c r="F744" i="5" s="1"/>
  <c r="C317" i="5"/>
  <c r="E317" i="5" l="1"/>
  <c r="D317" i="5"/>
  <c r="F317" i="5" s="1"/>
  <c r="C745" i="5"/>
  <c r="D745" i="5" l="1"/>
  <c r="F745" i="5" s="1"/>
  <c r="E745" i="5"/>
  <c r="C318" i="5"/>
  <c r="E318" i="5" l="1"/>
  <c r="D318" i="5"/>
  <c r="F318" i="5" s="1"/>
  <c r="C746" i="5"/>
  <c r="E746" i="5" l="1"/>
  <c r="D746" i="5"/>
  <c r="F746" i="5" s="1"/>
  <c r="C319" i="5"/>
  <c r="D319" i="5" l="1"/>
  <c r="F319" i="5" s="1"/>
  <c r="E319" i="5"/>
  <c r="C747" i="5"/>
  <c r="E747" i="5" l="1"/>
  <c r="D747" i="5"/>
  <c r="F747" i="5" s="1"/>
  <c r="C320" i="5"/>
  <c r="D320" i="5" l="1"/>
  <c r="F320" i="5" s="1"/>
  <c r="E320" i="5"/>
  <c r="C748" i="5"/>
  <c r="E748" i="5" l="1"/>
  <c r="D748" i="5"/>
  <c r="F748" i="5" s="1"/>
  <c r="C321" i="5"/>
  <c r="D321" i="5" l="1"/>
  <c r="F321" i="5" s="1"/>
  <c r="E321" i="5"/>
  <c r="C749" i="5"/>
  <c r="D749" i="5" l="1"/>
  <c r="F749" i="5" s="1"/>
  <c r="E749" i="5"/>
  <c r="C322" i="5"/>
  <c r="E322" i="5" l="1"/>
  <c r="D322" i="5"/>
  <c r="F322" i="5" s="1"/>
  <c r="C750" i="5"/>
  <c r="D750" i="5" l="1"/>
  <c r="F750" i="5" s="1"/>
  <c r="E750" i="5"/>
  <c r="C323" i="5"/>
  <c r="D323" i="5" l="1"/>
  <c r="F323" i="5" s="1"/>
  <c r="E323" i="5"/>
  <c r="C751" i="5"/>
  <c r="E751" i="5" l="1"/>
  <c r="D751" i="5"/>
  <c r="F751" i="5" s="1"/>
  <c r="C324" i="5"/>
  <c r="D324" i="5" l="1"/>
  <c r="F324" i="5" s="1"/>
  <c r="E324" i="5"/>
  <c r="C752" i="5"/>
  <c r="E752" i="5" l="1"/>
  <c r="D752" i="5"/>
  <c r="F752" i="5" s="1"/>
  <c r="C325" i="5"/>
  <c r="D325" i="5" l="1"/>
  <c r="F325" i="5" s="1"/>
  <c r="E325" i="5"/>
  <c r="C753" i="5"/>
  <c r="D753" i="5" l="1"/>
  <c r="F753" i="5" s="1"/>
  <c r="E753" i="5"/>
  <c r="C326" i="5"/>
  <c r="E326" i="5" l="1"/>
  <c r="D326" i="5"/>
  <c r="F326" i="5" s="1"/>
  <c r="C754" i="5"/>
  <c r="E754" i="5" l="1"/>
  <c r="D754" i="5"/>
  <c r="F754" i="5" s="1"/>
  <c r="C327" i="5"/>
  <c r="E327" i="5" l="1"/>
  <c r="D327" i="5"/>
  <c r="F327" i="5" s="1"/>
  <c r="C755" i="5"/>
  <c r="E755" i="5" l="1"/>
  <c r="D755" i="5"/>
  <c r="F755" i="5" s="1"/>
  <c r="C328" i="5"/>
  <c r="D328" i="5" l="1"/>
  <c r="F328" i="5" s="1"/>
  <c r="E328" i="5"/>
  <c r="C756" i="5"/>
  <c r="D756" i="5" l="1"/>
  <c r="F756" i="5" s="1"/>
  <c r="E756" i="5"/>
  <c r="C329" i="5"/>
  <c r="D329" i="5" l="1"/>
  <c r="F329" i="5" s="1"/>
  <c r="E329" i="5"/>
  <c r="C757" i="5"/>
  <c r="E757" i="5" l="1"/>
  <c r="D757" i="5"/>
  <c r="F757" i="5" s="1"/>
  <c r="C330" i="5"/>
  <c r="E330" i="5" l="1"/>
  <c r="D330" i="5"/>
  <c r="F330" i="5" s="1"/>
  <c r="C758" i="5"/>
  <c r="D758" i="5" l="1"/>
  <c r="F758" i="5" s="1"/>
  <c r="E758" i="5"/>
  <c r="C331" i="5"/>
  <c r="E331" i="5" l="1"/>
  <c r="D331" i="5"/>
  <c r="F331" i="5" s="1"/>
  <c r="C759" i="5"/>
  <c r="D759" i="5" l="1"/>
  <c r="F759" i="5" s="1"/>
  <c r="E759" i="5"/>
  <c r="C332" i="5"/>
  <c r="D332" i="5" l="1"/>
  <c r="F332" i="5" s="1"/>
  <c r="E332" i="5"/>
  <c r="C760" i="5"/>
  <c r="D760" i="5" l="1"/>
  <c r="F760" i="5" s="1"/>
  <c r="E760" i="5"/>
  <c r="C333" i="5"/>
  <c r="E333" i="5" l="1"/>
  <c r="D333" i="5"/>
  <c r="F333" i="5" s="1"/>
  <c r="C761" i="5"/>
  <c r="D761" i="5" l="1"/>
  <c r="F761" i="5" s="1"/>
  <c r="E761" i="5"/>
  <c r="C334" i="5"/>
  <c r="D334" i="5" l="1"/>
  <c r="F334" i="5" s="1"/>
  <c r="E334" i="5"/>
  <c r="C762" i="5"/>
  <c r="E762" i="5" l="1"/>
  <c r="D762" i="5"/>
  <c r="F762" i="5" s="1"/>
  <c r="C335" i="5"/>
  <c r="D335" i="5" l="1"/>
  <c r="F335" i="5" s="1"/>
  <c r="E335" i="5"/>
  <c r="C763" i="5"/>
  <c r="E763" i="5" l="1"/>
  <c r="D763" i="5"/>
  <c r="F763" i="5" s="1"/>
  <c r="C336" i="5"/>
  <c r="D336" i="5" l="1"/>
  <c r="F336" i="5" s="1"/>
  <c r="E336" i="5"/>
  <c r="C764" i="5"/>
  <c r="D764" i="5" l="1"/>
  <c r="F764" i="5" s="1"/>
  <c r="E764" i="5"/>
  <c r="C337" i="5"/>
  <c r="E337" i="5" l="1"/>
  <c r="D337" i="5"/>
  <c r="F337" i="5" s="1"/>
  <c r="C765" i="5"/>
  <c r="E765" i="5" l="1"/>
  <c r="D765" i="5"/>
  <c r="F765" i="5" s="1"/>
  <c r="C338" i="5"/>
  <c r="E338" i="5" l="1"/>
  <c r="D338" i="5"/>
  <c r="F338" i="5" s="1"/>
  <c r="C766" i="5"/>
  <c r="E766" i="5" l="1"/>
  <c r="D766" i="5"/>
  <c r="F766" i="5" s="1"/>
  <c r="C339" i="5"/>
  <c r="E339" i="5" l="1"/>
  <c r="D339" i="5"/>
  <c r="F339" i="5" s="1"/>
  <c r="C767" i="5"/>
  <c r="E767" i="5" l="1"/>
  <c r="D767" i="5"/>
  <c r="F767" i="5" s="1"/>
  <c r="C340" i="5"/>
  <c r="E340" i="5" l="1"/>
  <c r="D340" i="5"/>
  <c r="F340" i="5" s="1"/>
  <c r="C768" i="5"/>
  <c r="E768" i="5" l="1"/>
  <c r="D768" i="5"/>
  <c r="F768" i="5" s="1"/>
  <c r="C341" i="5"/>
  <c r="E341" i="5" l="1"/>
  <c r="D341" i="5"/>
  <c r="F341" i="5" s="1"/>
  <c r="C769" i="5"/>
  <c r="E769" i="5" l="1"/>
  <c r="D769" i="5"/>
  <c r="F769" i="5" s="1"/>
  <c r="C342" i="5"/>
  <c r="E342" i="5" l="1"/>
  <c r="D342" i="5"/>
  <c r="F342" i="5" s="1"/>
  <c r="C770" i="5"/>
  <c r="E770" i="5" l="1"/>
  <c r="D770" i="5"/>
  <c r="F770" i="5" s="1"/>
  <c r="C343" i="5"/>
  <c r="E343" i="5" l="1"/>
  <c r="D343" i="5"/>
  <c r="F343" i="5" s="1"/>
  <c r="C771" i="5"/>
  <c r="E771" i="5" l="1"/>
  <c r="D771" i="5"/>
  <c r="F771" i="5" s="1"/>
  <c r="C344" i="5"/>
  <c r="E344" i="5" l="1"/>
  <c r="D344" i="5"/>
  <c r="F344" i="5" s="1"/>
  <c r="C772" i="5"/>
  <c r="D772" i="5" l="1"/>
  <c r="F772" i="5" s="1"/>
  <c r="E772" i="5"/>
  <c r="C345" i="5"/>
  <c r="E345" i="5" l="1"/>
  <c r="D345" i="5"/>
  <c r="F345" i="5" s="1"/>
  <c r="C773" i="5"/>
  <c r="D773" i="5" l="1"/>
  <c r="F773" i="5" s="1"/>
  <c r="E773" i="5"/>
  <c r="C346" i="5"/>
  <c r="D346" i="5" l="1"/>
  <c r="F346" i="5" s="1"/>
  <c r="E346" i="5"/>
  <c r="C774" i="5"/>
  <c r="E774" i="5" l="1"/>
  <c r="D774" i="5"/>
  <c r="F774" i="5" s="1"/>
  <c r="C347" i="5"/>
  <c r="E347" i="5" l="1"/>
  <c r="D347" i="5"/>
  <c r="F347" i="5" s="1"/>
  <c r="C775" i="5"/>
  <c r="D775" i="5" l="1"/>
  <c r="F775" i="5" s="1"/>
  <c r="E775" i="5"/>
  <c r="C348" i="5"/>
  <c r="E348" i="5" l="1"/>
  <c r="D348" i="5"/>
  <c r="F348" i="5" s="1"/>
  <c r="C776" i="5"/>
  <c r="D776" i="5" l="1"/>
  <c r="F776" i="5" s="1"/>
  <c r="E776" i="5"/>
  <c r="C349" i="5"/>
  <c r="D349" i="5" l="1"/>
  <c r="F349" i="5" s="1"/>
  <c r="E349" i="5"/>
  <c r="C777" i="5"/>
  <c r="E777" i="5" l="1"/>
  <c r="D777" i="5"/>
  <c r="F777" i="5" s="1"/>
  <c r="C350" i="5"/>
  <c r="D350" i="5" l="1"/>
  <c r="F350" i="5" s="1"/>
  <c r="E350" i="5"/>
  <c r="C778" i="5"/>
  <c r="D778" i="5" l="1"/>
  <c r="F778" i="5" s="1"/>
  <c r="E778" i="5"/>
  <c r="C351" i="5"/>
  <c r="D351" i="5" l="1"/>
  <c r="F351" i="5" s="1"/>
  <c r="E351" i="5"/>
  <c r="C779" i="5"/>
  <c r="D779" i="5" l="1"/>
  <c r="F779" i="5" s="1"/>
  <c r="E779" i="5"/>
  <c r="C352" i="5"/>
  <c r="E352" i="5" l="1"/>
  <c r="D352" i="5"/>
  <c r="F352" i="5" s="1"/>
  <c r="C780" i="5"/>
  <c r="D780" i="5" l="1"/>
  <c r="F780" i="5" s="1"/>
  <c r="E780" i="5"/>
  <c r="C353" i="5"/>
  <c r="D353" i="5" l="1"/>
  <c r="F353" i="5" s="1"/>
  <c r="E353" i="5"/>
  <c r="C781" i="5"/>
  <c r="E781" i="5" l="1"/>
  <c r="D781" i="5"/>
  <c r="F781" i="5" s="1"/>
  <c r="C354" i="5"/>
  <c r="D354" i="5" l="1"/>
  <c r="F354" i="5" s="1"/>
  <c r="E354" i="5"/>
  <c r="C782" i="5"/>
  <c r="D782" i="5" l="1"/>
  <c r="F782" i="5" s="1"/>
  <c r="E782" i="5"/>
  <c r="C355" i="5"/>
  <c r="D355" i="5" l="1"/>
  <c r="F355" i="5" s="1"/>
  <c r="E355" i="5"/>
  <c r="C783" i="5"/>
  <c r="D783" i="5" l="1"/>
  <c r="F783" i="5" s="1"/>
  <c r="E783" i="5"/>
  <c r="C356" i="5"/>
  <c r="D356" i="5" l="1"/>
  <c r="F356" i="5" s="1"/>
  <c r="E356" i="5"/>
  <c r="C784" i="5"/>
  <c r="D784" i="5" l="1"/>
  <c r="F784" i="5" s="1"/>
  <c r="E784" i="5"/>
  <c r="C357" i="5"/>
  <c r="D357" i="5" l="1"/>
  <c r="F357" i="5" s="1"/>
  <c r="E357" i="5"/>
  <c r="C785" i="5"/>
  <c r="D785" i="5" l="1"/>
  <c r="F785" i="5" s="1"/>
  <c r="E785" i="5"/>
  <c r="C358" i="5"/>
  <c r="D358" i="5" l="1"/>
  <c r="F358" i="5" s="1"/>
  <c r="E358" i="5"/>
  <c r="C786" i="5"/>
  <c r="E786" i="5" l="1"/>
  <c r="D786" i="5"/>
  <c r="F786" i="5" s="1"/>
  <c r="C359" i="5"/>
  <c r="D359" i="5" l="1"/>
  <c r="F359" i="5" s="1"/>
  <c r="E359" i="5"/>
  <c r="C787" i="5"/>
  <c r="D787" i="5" l="1"/>
  <c r="F787" i="5" s="1"/>
  <c r="E787" i="5"/>
  <c r="C360" i="5"/>
  <c r="D360" i="5" l="1"/>
  <c r="F360" i="5" s="1"/>
  <c r="E360" i="5"/>
  <c r="C788" i="5"/>
  <c r="D788" i="5" l="1"/>
  <c r="F788" i="5" s="1"/>
  <c r="E788" i="5"/>
  <c r="C361" i="5"/>
  <c r="D361" i="5" l="1"/>
  <c r="F361" i="5" s="1"/>
  <c r="E361" i="5"/>
  <c r="C789" i="5"/>
  <c r="D789" i="5" l="1"/>
  <c r="F789" i="5" s="1"/>
  <c r="E789" i="5"/>
  <c r="C362" i="5"/>
  <c r="E362" i="5" l="1"/>
  <c r="D362" i="5"/>
  <c r="F362" i="5" s="1"/>
  <c r="C790" i="5"/>
  <c r="D790" i="5" l="1"/>
  <c r="F790" i="5" s="1"/>
  <c r="E790" i="5"/>
  <c r="C363" i="5"/>
  <c r="D363" i="5" l="1"/>
  <c r="F363" i="5" s="1"/>
  <c r="E363" i="5"/>
  <c r="C791" i="5"/>
  <c r="D791" i="5" l="1"/>
  <c r="F791" i="5" s="1"/>
  <c r="E791" i="5"/>
  <c r="C364" i="5"/>
  <c r="D364" i="5" l="1"/>
  <c r="F364" i="5" s="1"/>
  <c r="E364" i="5"/>
  <c r="C792" i="5"/>
  <c r="D792" i="5" l="1"/>
  <c r="F792" i="5" s="1"/>
  <c r="E792" i="5"/>
  <c r="C365" i="5"/>
  <c r="D365" i="5" l="1"/>
  <c r="F365" i="5" s="1"/>
  <c r="E365" i="5"/>
  <c r="C793" i="5"/>
  <c r="D793" i="5" l="1"/>
  <c r="F793" i="5" s="1"/>
  <c r="E793" i="5"/>
  <c r="C366" i="5"/>
  <c r="E366" i="5" l="1"/>
  <c r="D366" i="5"/>
  <c r="F366" i="5" s="1"/>
  <c r="C794" i="5"/>
  <c r="D794" i="5" l="1"/>
  <c r="F794" i="5" s="1"/>
  <c r="E794" i="5"/>
  <c r="C367" i="5"/>
  <c r="D367" i="5" l="1"/>
  <c r="F367" i="5" s="1"/>
  <c r="E367" i="5"/>
  <c r="C795" i="5"/>
  <c r="E795" i="5" l="1"/>
  <c r="D795" i="5"/>
  <c r="F795" i="5" s="1"/>
  <c r="C368" i="5"/>
  <c r="D368" i="5" l="1"/>
  <c r="F368" i="5" s="1"/>
  <c r="E368" i="5"/>
  <c r="C796" i="5"/>
  <c r="E796" i="5" l="1"/>
  <c r="D796" i="5"/>
  <c r="F796" i="5" s="1"/>
  <c r="C369" i="5"/>
  <c r="E369" i="5" l="1"/>
  <c r="D369" i="5"/>
  <c r="F369" i="5" s="1"/>
  <c r="C797" i="5"/>
  <c r="E797" i="5" l="1"/>
  <c r="D797" i="5"/>
  <c r="F797" i="5" s="1"/>
  <c r="C370" i="5"/>
  <c r="E370" i="5" l="1"/>
  <c r="D370" i="5"/>
  <c r="F370" i="5" s="1"/>
  <c r="C798" i="5"/>
  <c r="D798" i="5" l="1"/>
  <c r="F798" i="5" s="1"/>
  <c r="E798" i="5"/>
  <c r="C371" i="5"/>
  <c r="D371" i="5" l="1"/>
  <c r="F371" i="5" s="1"/>
  <c r="E371" i="5"/>
  <c r="C799" i="5"/>
  <c r="E799" i="5" l="1"/>
  <c r="D799" i="5"/>
  <c r="F799" i="5" s="1"/>
  <c r="C372" i="5"/>
  <c r="E372" i="5" l="1"/>
  <c r="D372" i="5"/>
  <c r="F372" i="5" s="1"/>
  <c r="C800" i="5"/>
  <c r="E800" i="5" l="1"/>
  <c r="D800" i="5"/>
  <c r="F800" i="5" s="1"/>
  <c r="C373" i="5"/>
  <c r="D373" i="5" l="1"/>
  <c r="F373" i="5" s="1"/>
  <c r="E373" i="5"/>
  <c r="C801" i="5"/>
  <c r="D801" i="5" l="1"/>
  <c r="F801" i="5" s="1"/>
  <c r="E801" i="5"/>
  <c r="C374" i="5"/>
  <c r="D374" i="5" l="1"/>
  <c r="F374" i="5" s="1"/>
  <c r="E374" i="5"/>
  <c r="C802" i="5"/>
  <c r="D802" i="5" l="1"/>
  <c r="F802" i="5" s="1"/>
  <c r="E802" i="5"/>
  <c r="C375" i="5"/>
  <c r="E375" i="5" l="1"/>
  <c r="D375" i="5"/>
  <c r="F375" i="5" s="1"/>
  <c r="C803" i="5"/>
  <c r="E803" i="5" l="1"/>
  <c r="D803" i="5"/>
  <c r="F803" i="5" s="1"/>
  <c r="C376" i="5"/>
  <c r="E376" i="5" l="1"/>
  <c r="D376" i="5"/>
  <c r="F376" i="5" s="1"/>
  <c r="C804" i="5"/>
  <c r="D804" i="5" l="1"/>
  <c r="F804" i="5" s="1"/>
  <c r="E804" i="5"/>
  <c r="C377" i="5"/>
  <c r="E377" i="5" l="1"/>
  <c r="D377" i="5"/>
  <c r="F377" i="5" s="1"/>
  <c r="C805" i="5"/>
  <c r="E805" i="5" l="1"/>
  <c r="D805" i="5"/>
  <c r="F805" i="5" s="1"/>
  <c r="C378" i="5"/>
  <c r="E378" i="5" l="1"/>
  <c r="D378" i="5"/>
  <c r="F378" i="5" s="1"/>
  <c r="C806" i="5"/>
  <c r="D806" i="5" l="1"/>
  <c r="F806" i="5" s="1"/>
  <c r="E806" i="5"/>
  <c r="C379" i="5"/>
  <c r="E379" i="5" l="1"/>
  <c r="D379" i="5"/>
  <c r="F379" i="5" s="1"/>
  <c r="C807" i="5"/>
  <c r="D807" i="5" l="1"/>
  <c r="F807" i="5" s="1"/>
  <c r="E807" i="5"/>
  <c r="C380" i="5"/>
  <c r="D380" i="5" l="1"/>
  <c r="F380" i="5" s="1"/>
  <c r="E380" i="5"/>
  <c r="C808" i="5"/>
  <c r="E808" i="5" l="1"/>
  <c r="D808" i="5"/>
  <c r="F808" i="5" s="1"/>
  <c r="C381" i="5"/>
  <c r="D381" i="5" l="1"/>
  <c r="F381" i="5" s="1"/>
  <c r="E381" i="5"/>
  <c r="C809" i="5"/>
  <c r="E809" i="5" l="1"/>
  <c r="D809" i="5"/>
  <c r="F809" i="5" s="1"/>
  <c r="C382" i="5"/>
  <c r="E382" i="5" l="1"/>
  <c r="D382" i="5"/>
  <c r="F382" i="5" s="1"/>
  <c r="C810" i="5"/>
  <c r="D810" i="5" l="1"/>
  <c r="F810" i="5" s="1"/>
  <c r="E810" i="5"/>
  <c r="C383" i="5"/>
  <c r="D383" i="5" l="1"/>
  <c r="F383" i="5" s="1"/>
  <c r="E383" i="5"/>
  <c r="C811" i="5"/>
  <c r="E811" i="5" l="1"/>
  <c r="D811" i="5"/>
  <c r="F811" i="5" s="1"/>
  <c r="C384" i="5"/>
  <c r="E384" i="5" l="1"/>
  <c r="D384" i="5"/>
  <c r="F384" i="5" s="1"/>
  <c r="C812" i="5"/>
  <c r="D812" i="5" l="1"/>
  <c r="F812" i="5" s="1"/>
  <c r="E812" i="5"/>
  <c r="C385" i="5"/>
  <c r="E385" i="5" l="1"/>
  <c r="D385" i="5"/>
  <c r="F385" i="5" s="1"/>
  <c r="C813" i="5"/>
  <c r="E813" i="5" l="1"/>
  <c r="D813" i="5"/>
  <c r="F813" i="5" s="1"/>
  <c r="C386" i="5"/>
  <c r="D386" i="5" l="1"/>
  <c r="F386" i="5" s="1"/>
  <c r="E386" i="5"/>
  <c r="C814" i="5"/>
  <c r="D814" i="5" l="1"/>
  <c r="F814" i="5" s="1"/>
  <c r="E814" i="5"/>
  <c r="C387" i="5"/>
  <c r="E387" i="5" l="1"/>
  <c r="D387" i="5"/>
  <c r="F387" i="5" s="1"/>
  <c r="C815" i="5"/>
  <c r="D815" i="5" l="1"/>
  <c r="F815" i="5" s="1"/>
  <c r="E815" i="5"/>
  <c r="C388" i="5"/>
  <c r="D388" i="5" l="1"/>
  <c r="F388" i="5" s="1"/>
  <c r="E388" i="5"/>
  <c r="C816" i="5"/>
  <c r="E816" i="5" l="1"/>
  <c r="D816" i="5"/>
  <c r="F816" i="5" s="1"/>
  <c r="C389" i="5"/>
  <c r="D389" i="5" l="1"/>
  <c r="F389" i="5" s="1"/>
  <c r="E389" i="5"/>
  <c r="C817" i="5"/>
  <c r="E817" i="5" l="1"/>
  <c r="D817" i="5"/>
  <c r="F817" i="5" s="1"/>
  <c r="C390" i="5"/>
  <c r="D390" i="5" l="1"/>
  <c r="F390" i="5" s="1"/>
  <c r="E390" i="5"/>
  <c r="C818" i="5"/>
  <c r="E818" i="5" l="1"/>
  <c r="D818" i="5"/>
  <c r="F818" i="5" s="1"/>
  <c r="C391" i="5"/>
  <c r="E391" i="5" l="1"/>
  <c r="D391" i="5"/>
  <c r="F391" i="5" s="1"/>
  <c r="C819" i="5"/>
  <c r="D819" i="5" l="1"/>
  <c r="F819" i="5" s="1"/>
  <c r="E819" i="5"/>
  <c r="C392" i="5"/>
  <c r="D392" i="5" l="1"/>
  <c r="F392" i="5" s="1"/>
  <c r="E392" i="5"/>
  <c r="C820" i="5"/>
  <c r="E820" i="5" l="1"/>
  <c r="D820" i="5"/>
  <c r="F820" i="5" s="1"/>
  <c r="C393" i="5"/>
  <c r="E393" i="5" l="1"/>
  <c r="D393" i="5"/>
  <c r="F393" i="5" s="1"/>
  <c r="C821" i="5"/>
  <c r="E821" i="5" l="1"/>
  <c r="D821" i="5"/>
  <c r="F821" i="5" s="1"/>
  <c r="C394" i="5"/>
  <c r="D394" i="5" l="1"/>
  <c r="F394" i="5" s="1"/>
  <c r="E394" i="5"/>
  <c r="C822" i="5"/>
  <c r="E822" i="5" l="1"/>
  <c r="D822" i="5"/>
  <c r="F822" i="5" s="1"/>
  <c r="C395" i="5"/>
  <c r="E395" i="5" l="1"/>
  <c r="D395" i="5"/>
  <c r="F395" i="5" s="1"/>
  <c r="C823" i="5"/>
  <c r="D823" i="5" l="1"/>
  <c r="F823" i="5" s="1"/>
  <c r="E823" i="5"/>
  <c r="C396" i="5"/>
  <c r="E396" i="5" l="1"/>
  <c r="D396" i="5"/>
  <c r="F396" i="5" s="1"/>
  <c r="C824" i="5"/>
  <c r="E824" i="5" l="1"/>
  <c r="D824" i="5"/>
  <c r="F824" i="5" s="1"/>
  <c r="C397" i="5"/>
  <c r="D397" i="5" l="1"/>
  <c r="F397" i="5" s="1"/>
  <c r="E397" i="5"/>
  <c r="C825" i="5"/>
  <c r="E825" i="5" l="1"/>
  <c r="D825" i="5"/>
  <c r="F825" i="5" s="1"/>
  <c r="C398" i="5"/>
  <c r="D398" i="5" l="1"/>
  <c r="F398" i="5" s="1"/>
  <c r="E398" i="5"/>
  <c r="C826" i="5"/>
  <c r="E826" i="5" l="1"/>
  <c r="D826" i="5"/>
  <c r="F826" i="5" s="1"/>
  <c r="C399" i="5"/>
  <c r="E399" i="5" l="1"/>
  <c r="D399" i="5"/>
  <c r="F399" i="5" s="1"/>
  <c r="C827" i="5"/>
  <c r="E827" i="5" l="1"/>
  <c r="D827" i="5"/>
  <c r="F827" i="5" s="1"/>
  <c r="C400" i="5"/>
  <c r="D400" i="5" l="1"/>
  <c r="F400" i="5" s="1"/>
  <c r="E400" i="5"/>
  <c r="C828" i="5"/>
  <c r="E828" i="5" l="1"/>
  <c r="D828" i="5"/>
  <c r="F828" i="5" s="1"/>
  <c r="C401" i="5"/>
  <c r="E401" i="5" l="1"/>
  <c r="D401" i="5"/>
  <c r="F401" i="5" s="1"/>
  <c r="C829" i="5"/>
  <c r="D829" i="5" l="1"/>
  <c r="F829" i="5" s="1"/>
  <c r="E829" i="5"/>
  <c r="C402" i="5"/>
  <c r="D402" i="5" l="1"/>
  <c r="F402" i="5" s="1"/>
  <c r="E402" i="5"/>
  <c r="C830" i="5"/>
  <c r="E830" i="5" l="1"/>
  <c r="D830" i="5"/>
  <c r="F830" i="5" s="1"/>
  <c r="C403" i="5"/>
  <c r="E403" i="5" l="1"/>
  <c r="D403" i="5"/>
  <c r="F403" i="5" s="1"/>
  <c r="C831" i="5"/>
  <c r="D831" i="5" l="1"/>
  <c r="F831" i="5" s="1"/>
  <c r="E831" i="5"/>
  <c r="C404" i="5"/>
  <c r="D404" i="5" l="1"/>
  <c r="F404" i="5" s="1"/>
  <c r="E404" i="5"/>
  <c r="C832" i="5"/>
  <c r="D832" i="5" l="1"/>
  <c r="F832" i="5" s="1"/>
  <c r="E832" i="5"/>
  <c r="C405" i="5"/>
  <c r="D405" i="5" l="1"/>
  <c r="F405" i="5" s="1"/>
  <c r="E405" i="5"/>
  <c r="C833" i="5"/>
  <c r="E833" i="5" l="1"/>
  <c r="D833" i="5"/>
  <c r="F833" i="5" s="1"/>
  <c r="C406" i="5"/>
  <c r="E406" i="5" l="1"/>
  <c r="D406" i="5"/>
  <c r="F406" i="5" s="1"/>
  <c r="C834" i="5"/>
  <c r="E834" i="5" l="1"/>
  <c r="D834" i="5"/>
  <c r="F834" i="5" s="1"/>
  <c r="C407" i="5"/>
  <c r="D407" i="5" l="1"/>
  <c r="F407" i="5" s="1"/>
  <c r="E407" i="5"/>
  <c r="C835" i="5"/>
  <c r="D835" i="5" l="1"/>
  <c r="F835" i="5" s="1"/>
  <c r="E835" i="5"/>
  <c r="C408" i="5"/>
  <c r="D408" i="5" l="1"/>
  <c r="F408" i="5" s="1"/>
  <c r="E408" i="5"/>
  <c r="C836" i="5"/>
  <c r="D836" i="5" l="1"/>
  <c r="F836" i="5" s="1"/>
  <c r="E836" i="5"/>
  <c r="C409" i="5"/>
  <c r="D409" i="5" l="1"/>
  <c r="F409" i="5" s="1"/>
  <c r="E409" i="5"/>
  <c r="C837" i="5"/>
  <c r="D837" i="5" l="1"/>
  <c r="F837" i="5" s="1"/>
  <c r="E837" i="5"/>
  <c r="C410" i="5"/>
  <c r="E410" i="5" l="1"/>
  <c r="D410" i="5"/>
  <c r="F410" i="5" s="1"/>
  <c r="C838" i="5"/>
  <c r="D838" i="5" l="1"/>
  <c r="F838" i="5" s="1"/>
  <c r="E838" i="5"/>
  <c r="C411" i="5"/>
  <c r="E411" i="5" l="1"/>
  <c r="D411" i="5"/>
  <c r="F411" i="5" s="1"/>
  <c r="C839" i="5"/>
  <c r="D839" i="5" l="1"/>
  <c r="F839" i="5" s="1"/>
  <c r="E839" i="5"/>
  <c r="C412" i="5"/>
  <c r="D412" i="5" l="1"/>
  <c r="F412" i="5" s="1"/>
  <c r="E412" i="5"/>
  <c r="C840" i="5"/>
  <c r="E840" i="5" l="1"/>
  <c r="D840" i="5"/>
  <c r="F840" i="5" s="1"/>
  <c r="C413" i="5"/>
  <c r="D413" i="5" l="1"/>
  <c r="F413" i="5" s="1"/>
  <c r="E413" i="5"/>
  <c r="C841" i="5"/>
  <c r="D841" i="5" l="1"/>
  <c r="F841" i="5" s="1"/>
  <c r="E841" i="5"/>
  <c r="C414" i="5"/>
  <c r="D414" i="5" l="1"/>
  <c r="F414" i="5" s="1"/>
  <c r="E414" i="5"/>
  <c r="C842" i="5"/>
  <c r="E842" i="5" l="1"/>
  <c r="D842" i="5"/>
  <c r="F842" i="5" s="1"/>
  <c r="C415" i="5"/>
  <c r="E415" i="5" l="1"/>
  <c r="D415" i="5"/>
  <c r="F415" i="5" s="1"/>
  <c r="C843" i="5"/>
  <c r="E843" i="5" l="1"/>
  <c r="D843" i="5"/>
  <c r="F843" i="5" s="1"/>
  <c r="C416" i="5"/>
  <c r="D416" i="5" l="1"/>
  <c r="F416" i="5" s="1"/>
  <c r="E416" i="5"/>
  <c r="C844" i="5"/>
  <c r="E844" i="5" l="1"/>
  <c r="D844" i="5"/>
  <c r="F844" i="5" s="1"/>
  <c r="C417" i="5"/>
  <c r="D417" i="5" l="1"/>
  <c r="F417" i="5" s="1"/>
  <c r="E417" i="5"/>
  <c r="C845" i="5"/>
  <c r="D845" i="5" l="1"/>
  <c r="F845" i="5" s="1"/>
  <c r="E845" i="5"/>
  <c r="C418" i="5"/>
  <c r="D418" i="5" l="1"/>
  <c r="F418" i="5" s="1"/>
  <c r="E418" i="5"/>
  <c r="C846" i="5"/>
  <c r="E846" i="5" l="1"/>
  <c r="D846" i="5"/>
  <c r="F846" i="5" s="1"/>
  <c r="C419" i="5"/>
  <c r="D419" i="5" l="1"/>
  <c r="F419" i="5" s="1"/>
  <c r="E419" i="5"/>
  <c r="C847" i="5"/>
  <c r="D847" i="5" l="1"/>
  <c r="F847" i="5" s="1"/>
  <c r="E847" i="5"/>
  <c r="C420" i="5"/>
  <c r="E420" i="5" l="1"/>
  <c r="D420" i="5"/>
  <c r="F420" i="5" s="1"/>
  <c r="C848" i="5"/>
  <c r="E848" i="5" l="1"/>
  <c r="D848" i="5"/>
  <c r="F848" i="5" s="1"/>
  <c r="C421" i="5"/>
  <c r="E421" i="5" l="1"/>
  <c r="D421" i="5"/>
  <c r="F421" i="5" s="1"/>
  <c r="C849" i="5"/>
  <c r="D849" i="5" l="1"/>
  <c r="E849" i="5"/>
  <c r="E850" i="5" s="1"/>
  <c r="C850" i="5"/>
  <c r="C422" i="5"/>
  <c r="D422" i="5" l="1"/>
  <c r="F422" i="5" s="1"/>
  <c r="E422" i="5"/>
  <c r="D850" i="5"/>
  <c r="F849" i="5"/>
  <c r="F850" i="5" s="1"/>
  <c r="C423" i="5" l="1"/>
  <c r="D423" i="5" l="1"/>
  <c r="E423" i="5"/>
  <c r="E424" i="5" s="1"/>
  <c r="C424" i="5"/>
  <c r="D424" i="5" l="1"/>
  <c r="F423" i="5"/>
  <c r="F424" i="5" s="1"/>
</calcChain>
</file>

<file path=xl/sharedStrings.xml><?xml version="1.0" encoding="utf-8"?>
<sst xmlns="http://schemas.openxmlformats.org/spreadsheetml/2006/main" count="361" uniqueCount="165">
  <si>
    <t>坪</t>
    <rPh sb="0" eb="1">
      <t>ツボ</t>
    </rPh>
    <phoneticPr fontId="3"/>
  </si>
  <si>
    <t>×</t>
    <phoneticPr fontId="3"/>
  </si>
  <si>
    <t>その他</t>
    <rPh sb="2" eb="3">
      <t>タ</t>
    </rPh>
    <phoneticPr fontId="3"/>
  </si>
  <si>
    <t>消費税</t>
    <rPh sb="0" eb="3">
      <t>ショウヒゼイ</t>
    </rPh>
    <phoneticPr fontId="3"/>
  </si>
  <si>
    <t>土地所有権移転登記</t>
    <rPh sb="0" eb="2">
      <t>トチ</t>
    </rPh>
    <rPh sb="2" eb="5">
      <t>ショユウケン</t>
    </rPh>
    <rPh sb="5" eb="7">
      <t>イテン</t>
    </rPh>
    <rPh sb="7" eb="9">
      <t>トウキ</t>
    </rPh>
    <phoneticPr fontId="1"/>
  </si>
  <si>
    <t>建坪</t>
    <rPh sb="0" eb="2">
      <t>タテツボ</t>
    </rPh>
    <phoneticPr fontId="3"/>
  </si>
  <si>
    <t>坪単価</t>
    <rPh sb="0" eb="1">
      <t>ツボ</t>
    </rPh>
    <rPh sb="1" eb="3">
      <t>タンカ</t>
    </rPh>
    <phoneticPr fontId="3"/>
  </si>
  <si>
    <t>返済</t>
    <rPh sb="0" eb="2">
      <t>ヘンサイ</t>
    </rPh>
    <phoneticPr fontId="3"/>
  </si>
  <si>
    <t>月々返済額</t>
    <rPh sb="0" eb="2">
      <t>ツキヅキ</t>
    </rPh>
    <rPh sb="2" eb="4">
      <t>ヘンサイ</t>
    </rPh>
    <rPh sb="4" eb="5">
      <t>ガク</t>
    </rPh>
    <phoneticPr fontId="3"/>
  </si>
  <si>
    <t>借入金</t>
    <rPh sb="0" eb="2">
      <t>カリイレ</t>
    </rPh>
    <rPh sb="2" eb="3">
      <t>キン</t>
    </rPh>
    <phoneticPr fontId="3"/>
  </si>
  <si>
    <t>様</t>
    <rPh sb="0" eb="1">
      <t>サマ</t>
    </rPh>
    <phoneticPr fontId="3"/>
  </si>
  <si>
    <t>case1</t>
    <phoneticPr fontId="3"/>
  </si>
  <si>
    <t>本体工事に含みます</t>
    <rPh sb="0" eb="2">
      <t>ホンタイ</t>
    </rPh>
    <rPh sb="2" eb="4">
      <t>コウジ</t>
    </rPh>
    <rPh sb="5" eb="6">
      <t>フク</t>
    </rPh>
    <phoneticPr fontId="3"/>
  </si>
  <si>
    <t>給湯機(ｴｺｷｭｰﾄorｴｺﾌｨｰﾙ）</t>
    <rPh sb="0" eb="2">
      <t>キュウトウ</t>
    </rPh>
    <rPh sb="2" eb="3">
      <t>キ</t>
    </rPh>
    <phoneticPr fontId="3"/>
  </si>
  <si>
    <t>ｳｫｼｭﾚｯﾄﾄｲﾚ､WC手洗い器</t>
    <rPh sb="13" eb="15">
      <t>テアラ</t>
    </rPh>
    <rPh sb="16" eb="17">
      <t>キ</t>
    </rPh>
    <phoneticPr fontId="3"/>
  </si>
  <si>
    <t>建物周り給排水工事､敷地内外電気工事</t>
    <rPh sb="0" eb="2">
      <t>タテモノ</t>
    </rPh>
    <rPh sb="2" eb="3">
      <t>マワ</t>
    </rPh>
    <rPh sb="4" eb="5">
      <t>キュウ</t>
    </rPh>
    <rPh sb="5" eb="7">
      <t>ハイスイ</t>
    </rPh>
    <rPh sb="7" eb="9">
      <t>コウジ</t>
    </rPh>
    <phoneticPr fontId="3"/>
  </si>
  <si>
    <t>地デジ用アンテナ（BS･CS付）</t>
    <rPh sb="0" eb="1">
      <t>チ</t>
    </rPh>
    <rPh sb="3" eb="4">
      <t>ヨウ</t>
    </rPh>
    <rPh sb="14" eb="15">
      <t>ツキ</t>
    </rPh>
    <phoneticPr fontId="3"/>
  </si>
  <si>
    <t>地盤改良工事</t>
    <rPh sb="0" eb="2">
      <t>ジバン</t>
    </rPh>
    <rPh sb="2" eb="4">
      <t>カイリョウ</t>
    </rPh>
    <rPh sb="4" eb="6">
      <t>コウジ</t>
    </rPh>
    <phoneticPr fontId="3"/>
  </si>
  <si>
    <t>・</t>
    <phoneticPr fontId="3"/>
  </si>
  <si>
    <t>・</t>
    <phoneticPr fontId="3"/>
  </si>
  <si>
    <t>・</t>
    <phoneticPr fontId="3"/>
  </si>
  <si>
    <t>ZEH（ｴﾈﾙｷﾞｰ消費量ｾﾞﾛ住宅化）</t>
    <rPh sb="10" eb="13">
      <t>ショウヒリョウ</t>
    </rPh>
    <rPh sb="16" eb="18">
      <t>ジュウタク</t>
    </rPh>
    <rPh sb="18" eb="19">
      <t>カ</t>
    </rPh>
    <phoneticPr fontId="3"/>
  </si>
  <si>
    <t>照明器具､24時間換気､ｶｰﾃﾝ､ﾛｰﾙｽｸﾘｰﾝ等</t>
    <rPh sb="0" eb="2">
      <t>ショウメイ</t>
    </rPh>
    <rPh sb="2" eb="4">
      <t>キグ</t>
    </rPh>
    <rPh sb="7" eb="9">
      <t>ジカン</t>
    </rPh>
    <rPh sb="9" eb="11">
      <t>カンキ</t>
    </rPh>
    <phoneticPr fontId="3"/>
  </si>
  <si>
    <t>土間コンクリート</t>
    <rPh sb="0" eb="2">
      <t>ドマ</t>
    </rPh>
    <phoneticPr fontId="3"/>
  </si>
  <si>
    <t>化粧ブロック+アルミフェンス</t>
    <rPh sb="0" eb="2">
      <t>ケショウ</t>
    </rPh>
    <phoneticPr fontId="3"/>
  </si>
  <si>
    <t>地盤調査費</t>
    <rPh sb="0" eb="2">
      <t>ジバン</t>
    </rPh>
    <rPh sb="2" eb="5">
      <t>チョウサヒ</t>
    </rPh>
    <phoneticPr fontId="3"/>
  </si>
  <si>
    <t>農地転用許可費用（農地の場合）</t>
    <rPh sb="0" eb="2">
      <t>ノウチ</t>
    </rPh>
    <rPh sb="2" eb="4">
      <t>テンヨウ</t>
    </rPh>
    <rPh sb="4" eb="6">
      <t>キョカ</t>
    </rPh>
    <rPh sb="6" eb="8">
      <t>ヒヨウ</t>
    </rPh>
    <rPh sb="9" eb="11">
      <t>ノウチ</t>
    </rPh>
    <rPh sb="12" eb="14">
      <t>バアイ</t>
    </rPh>
    <phoneticPr fontId="1"/>
  </si>
  <si>
    <t>道路法２４条申請費用</t>
    <rPh sb="0" eb="3">
      <t>ドウロホウ</t>
    </rPh>
    <rPh sb="5" eb="6">
      <t>ジョウ</t>
    </rPh>
    <rPh sb="6" eb="8">
      <t>シンセイ</t>
    </rPh>
    <rPh sb="8" eb="10">
      <t>ヒヨウ</t>
    </rPh>
    <phoneticPr fontId="3"/>
  </si>
  <si>
    <t>土地造成費用（農地等の場合）</t>
    <rPh sb="0" eb="2">
      <t>トチ</t>
    </rPh>
    <rPh sb="2" eb="4">
      <t>ゾウセイ</t>
    </rPh>
    <rPh sb="4" eb="6">
      <t>ヒヨウ</t>
    </rPh>
    <rPh sb="7" eb="9">
      <t>ノウチ</t>
    </rPh>
    <rPh sb="9" eb="10">
      <t>トウ</t>
    </rPh>
    <rPh sb="11" eb="13">
      <t>バアイ</t>
    </rPh>
    <phoneticPr fontId="3"/>
  </si>
  <si>
    <t>Ｂ　建物本体別途工事</t>
    <rPh sb="2" eb="4">
      <t>タテモノ</t>
    </rPh>
    <rPh sb="4" eb="6">
      <t>ホンタイ</t>
    </rPh>
    <rPh sb="6" eb="8">
      <t>ベット</t>
    </rPh>
    <rPh sb="8" eb="10">
      <t>コウジ</t>
    </rPh>
    <phoneticPr fontId="3"/>
  </si>
  <si>
    <t>Ｃ　外構等工事</t>
    <rPh sb="2" eb="4">
      <t>ガイコウ</t>
    </rPh>
    <rPh sb="4" eb="5">
      <t>トウ</t>
    </rPh>
    <rPh sb="5" eb="7">
      <t>コウジ</t>
    </rPh>
    <phoneticPr fontId="3"/>
  </si>
  <si>
    <t>Ｄ　土地関係費用</t>
    <rPh sb="2" eb="4">
      <t>トチ</t>
    </rPh>
    <rPh sb="4" eb="6">
      <t>カンケイ</t>
    </rPh>
    <rPh sb="6" eb="8">
      <t>ヒヨウ</t>
    </rPh>
    <phoneticPr fontId="3"/>
  </si>
  <si>
    <t>土地代（消費税無）</t>
    <rPh sb="0" eb="3">
      <t>トチダイ</t>
    </rPh>
    <rPh sb="4" eb="7">
      <t>ショウヒゼイ</t>
    </rPh>
    <rPh sb="7" eb="8">
      <t>ム</t>
    </rPh>
    <phoneticPr fontId="1"/>
  </si>
  <si>
    <t>道路・水路等境界確認</t>
    <rPh sb="0" eb="2">
      <t>ドウロ</t>
    </rPh>
    <rPh sb="3" eb="5">
      <t>スイロ</t>
    </rPh>
    <rPh sb="5" eb="6">
      <t>トウ</t>
    </rPh>
    <rPh sb="6" eb="8">
      <t>キョウカイ</t>
    </rPh>
    <rPh sb="8" eb="10">
      <t>カクニン</t>
    </rPh>
    <phoneticPr fontId="1"/>
  </si>
  <si>
    <t>不動産売買契約書印紙代</t>
    <rPh sb="0" eb="3">
      <t>フドウサン</t>
    </rPh>
    <rPh sb="3" eb="5">
      <t>バイバイ</t>
    </rPh>
    <rPh sb="5" eb="8">
      <t>ケイヤクショ</t>
    </rPh>
    <rPh sb="8" eb="10">
      <t>インシ</t>
    </rPh>
    <rPh sb="10" eb="11">
      <t>ダイ</t>
    </rPh>
    <phoneticPr fontId="1"/>
  </si>
  <si>
    <t>請負契約書印紙代</t>
    <rPh sb="0" eb="2">
      <t>ウケオイ</t>
    </rPh>
    <rPh sb="2" eb="5">
      <t>ケイヤクショ</t>
    </rPh>
    <rPh sb="5" eb="7">
      <t>インシ</t>
    </rPh>
    <rPh sb="7" eb="8">
      <t>ダイ</t>
    </rPh>
    <phoneticPr fontId="3"/>
  </si>
  <si>
    <t>金銭消費貸借契約印紙代</t>
    <rPh sb="0" eb="2">
      <t>キンセン</t>
    </rPh>
    <rPh sb="2" eb="4">
      <t>ショウヒ</t>
    </rPh>
    <rPh sb="4" eb="6">
      <t>タイシャク</t>
    </rPh>
    <rPh sb="6" eb="8">
      <t>ケイヤク</t>
    </rPh>
    <rPh sb="8" eb="10">
      <t>インシ</t>
    </rPh>
    <rPh sb="10" eb="11">
      <t>ダイ</t>
    </rPh>
    <phoneticPr fontId="3"/>
  </si>
  <si>
    <t>抵当権設定費用</t>
    <rPh sb="0" eb="3">
      <t>テイトウケン</t>
    </rPh>
    <rPh sb="3" eb="5">
      <t>セッテイ</t>
    </rPh>
    <rPh sb="5" eb="7">
      <t>ヒヨウ</t>
    </rPh>
    <phoneticPr fontId="3"/>
  </si>
  <si>
    <t>不動産取得税（土地・建物）</t>
    <rPh sb="0" eb="3">
      <t>フドウサン</t>
    </rPh>
    <rPh sb="3" eb="5">
      <t>シュトク</t>
    </rPh>
    <rPh sb="5" eb="6">
      <t>ゼイ</t>
    </rPh>
    <rPh sb="7" eb="9">
      <t>トチ</t>
    </rPh>
    <rPh sb="10" eb="12">
      <t>タテモノ</t>
    </rPh>
    <phoneticPr fontId="3"/>
  </si>
  <si>
    <t>各金融機関に確認</t>
    <rPh sb="0" eb="3">
      <t>カクキンユウ</t>
    </rPh>
    <rPh sb="3" eb="5">
      <t>キカン</t>
    </rPh>
    <rPh sb="6" eb="8">
      <t>カクニン</t>
    </rPh>
    <phoneticPr fontId="3"/>
  </si>
  <si>
    <t>Ｆ　ローン必要事務費用費用</t>
    <rPh sb="11" eb="13">
      <t>ヒヨウ</t>
    </rPh>
    <phoneticPr fontId="3"/>
  </si>
  <si>
    <t>総合計（Ａ～Ｆ）</t>
    <rPh sb="0" eb="1">
      <t>ソウ</t>
    </rPh>
    <rPh sb="1" eb="3">
      <t>ゴウケイ</t>
    </rPh>
    <phoneticPr fontId="3"/>
  </si>
  <si>
    <t>水道・電気メーター関係費用</t>
    <rPh sb="0" eb="2">
      <t>スイドウ</t>
    </rPh>
    <rPh sb="9" eb="11">
      <t>カンケイ</t>
    </rPh>
    <rPh sb="11" eb="13">
      <t>ヒヨウ</t>
    </rPh>
    <phoneticPr fontId="3"/>
  </si>
  <si>
    <t>地鎮祭・上棟式・火入式費用</t>
    <rPh sb="0" eb="3">
      <t>ジチンサイ</t>
    </rPh>
    <rPh sb="4" eb="7">
      <t>ジョウトウシキ</t>
    </rPh>
    <rPh sb="8" eb="10">
      <t>ヒイ</t>
    </rPh>
    <rPh sb="10" eb="11">
      <t>シキ</t>
    </rPh>
    <rPh sb="11" eb="13">
      <t>ヒヨウ</t>
    </rPh>
    <phoneticPr fontId="3"/>
  </si>
  <si>
    <t>Ｅ　設計関係費用</t>
    <rPh sb="2" eb="4">
      <t>セッケイ</t>
    </rPh>
    <rPh sb="4" eb="6">
      <t>カンケイ</t>
    </rPh>
    <rPh sb="6" eb="8">
      <t>ヒヨウ</t>
    </rPh>
    <phoneticPr fontId="3"/>
  </si>
  <si>
    <t>借入金</t>
    <rPh sb="0" eb="2">
      <t>カリイレ</t>
    </rPh>
    <rPh sb="2" eb="3">
      <t>キン</t>
    </rPh>
    <phoneticPr fontId="3"/>
  </si>
  <si>
    <t>他ローン？</t>
    <rPh sb="0" eb="1">
      <t>ホカ</t>
    </rPh>
    <phoneticPr fontId="3"/>
  </si>
  <si>
    <t>太陽光発電（５Kw以上を推奨）</t>
    <rPh sb="0" eb="3">
      <t>タイヨウコウ</t>
    </rPh>
    <rPh sb="3" eb="5">
      <t>ハツデン</t>
    </rPh>
    <rPh sb="9" eb="11">
      <t>イジョウ</t>
    </rPh>
    <rPh sb="12" eb="14">
      <t>スイショウ</t>
    </rPh>
    <phoneticPr fontId="3"/>
  </si>
  <si>
    <t>カーポート（2台用）</t>
    <rPh sb="7" eb="8">
      <t>ダイ</t>
    </rPh>
    <rPh sb="8" eb="9">
      <t>ヨウ</t>
    </rPh>
    <phoneticPr fontId="3"/>
  </si>
  <si>
    <t>ポスト・表札（デザイン優先の商品）</t>
    <rPh sb="4" eb="6">
      <t>ヒョウサツ</t>
    </rPh>
    <rPh sb="11" eb="13">
      <t>ユウセン</t>
    </rPh>
    <rPh sb="14" eb="16">
      <t>ショウヒン</t>
    </rPh>
    <phoneticPr fontId="3"/>
  </si>
  <si>
    <t>合併処理浄化槽工事</t>
    <rPh sb="0" eb="2">
      <t>ガッペイ</t>
    </rPh>
    <rPh sb="2" eb="4">
      <t>ショリ</t>
    </rPh>
    <rPh sb="4" eb="7">
      <t>ジョウカソウ</t>
    </rPh>
    <rPh sb="7" eb="9">
      <t>コウジ</t>
    </rPh>
    <phoneticPr fontId="3"/>
  </si>
  <si>
    <t>内容による</t>
    <rPh sb="0" eb="2">
      <t>ナイヨウ</t>
    </rPh>
    <phoneticPr fontId="3"/>
  </si>
  <si>
    <t>断熱サッシ（複層ｶﾞﾗｽ）</t>
    <rPh sb="0" eb="2">
      <t>ダンネツ</t>
    </rPh>
    <rPh sb="6" eb="8">
      <t>フクソウ</t>
    </rPh>
    <phoneticPr fontId="3"/>
  </si>
  <si>
    <t>ﾕﾆｯﾄﾊﾞｽ､洗面化粧台(W=750)</t>
    <rPh sb="8" eb="10">
      <t>センメン</t>
    </rPh>
    <rPh sb="10" eb="13">
      <t>ケショウダイ</t>
    </rPh>
    <phoneticPr fontId="3"/>
  </si>
  <si>
    <t>地デジ用アンテナ（BS･CS付）</t>
    <phoneticPr fontId="3"/>
  </si>
  <si>
    <t>あり</t>
    <phoneticPr fontId="3"/>
  </si>
  <si>
    <t>なし</t>
  </si>
  <si>
    <t>なし</t>
    <phoneticPr fontId="3"/>
  </si>
  <si>
    <t>判断</t>
    <rPh sb="0" eb="2">
      <t>ハンダン</t>
    </rPh>
    <phoneticPr fontId="3"/>
  </si>
  <si>
    <t>土地代</t>
    <rPh sb="0" eb="3">
      <t>トチダイ</t>
    </rPh>
    <phoneticPr fontId="3"/>
  </si>
  <si>
    <t>請負金額により変動</t>
    <rPh sb="0" eb="2">
      <t>ウケオイ</t>
    </rPh>
    <rPh sb="2" eb="4">
      <t>キンガク</t>
    </rPh>
    <rPh sb="7" eb="9">
      <t>ヘンドウ</t>
    </rPh>
    <phoneticPr fontId="3"/>
  </si>
  <si>
    <t>ローン取扱い手数料</t>
    <rPh sb="3" eb="4">
      <t>ト</t>
    </rPh>
    <rPh sb="4" eb="5">
      <t>アツカ</t>
    </rPh>
    <rPh sb="6" eb="9">
      <t>テスウリョウ</t>
    </rPh>
    <phoneticPr fontId="3"/>
  </si>
  <si>
    <t>団体信用生命保険料</t>
    <rPh sb="0" eb="2">
      <t>ダンタイ</t>
    </rPh>
    <rPh sb="2" eb="4">
      <t>シンヨウ</t>
    </rPh>
    <rPh sb="4" eb="6">
      <t>セイメイ</t>
    </rPh>
    <rPh sb="6" eb="9">
      <t>ホケンリョウ</t>
    </rPh>
    <phoneticPr fontId="3"/>
  </si>
  <si>
    <t>保証協会保険料</t>
    <rPh sb="0" eb="2">
      <t>ホショウ</t>
    </rPh>
    <rPh sb="2" eb="4">
      <t>キョウカイ</t>
    </rPh>
    <rPh sb="4" eb="7">
      <t>ホケンリョウ</t>
    </rPh>
    <phoneticPr fontId="3"/>
  </si>
  <si>
    <t>建物表示登記（土地家屋調査士）</t>
    <rPh sb="0" eb="2">
      <t>タテモノ</t>
    </rPh>
    <rPh sb="2" eb="4">
      <t>ヒョウジ</t>
    </rPh>
    <rPh sb="4" eb="6">
      <t>トウキ</t>
    </rPh>
    <rPh sb="7" eb="9">
      <t>トチ</t>
    </rPh>
    <rPh sb="9" eb="11">
      <t>カオク</t>
    </rPh>
    <rPh sb="11" eb="14">
      <t>チョウサシ</t>
    </rPh>
    <phoneticPr fontId="3"/>
  </si>
  <si>
    <t>建物保存登記（司法書士）</t>
    <rPh sb="0" eb="2">
      <t>タテモノ</t>
    </rPh>
    <rPh sb="2" eb="4">
      <t>ホゾン</t>
    </rPh>
    <rPh sb="4" eb="6">
      <t>トウキ</t>
    </rPh>
    <rPh sb="7" eb="9">
      <t>シホウ</t>
    </rPh>
    <rPh sb="9" eb="11">
      <t>ショシ</t>
    </rPh>
    <phoneticPr fontId="3"/>
  </si>
  <si>
    <t>火災・地震・家財保険料</t>
    <rPh sb="0" eb="2">
      <t>カサイ</t>
    </rPh>
    <rPh sb="3" eb="5">
      <t>ジシン</t>
    </rPh>
    <rPh sb="6" eb="8">
      <t>カザイ</t>
    </rPh>
    <rPh sb="8" eb="11">
      <t>ホケンリョウ</t>
    </rPh>
    <phoneticPr fontId="3"/>
  </si>
  <si>
    <t>合計（D～F）</t>
    <rPh sb="0" eb="2">
      <t>ゴウケイ</t>
    </rPh>
    <phoneticPr fontId="3"/>
  </si>
  <si>
    <t>印紙</t>
    <rPh sb="0" eb="2">
      <t>インシ</t>
    </rPh>
    <phoneticPr fontId="3"/>
  </si>
  <si>
    <t>エアコン工事(電源､取付工事含む)</t>
    <rPh sb="4" eb="6">
      <t>コウジ</t>
    </rPh>
    <rPh sb="7" eb="9">
      <t>デンゲン</t>
    </rPh>
    <rPh sb="10" eb="12">
      <t>トリツケ</t>
    </rPh>
    <rPh sb="12" eb="14">
      <t>コウジ</t>
    </rPh>
    <rPh sb="14" eb="15">
      <t>フク</t>
    </rPh>
    <phoneticPr fontId="3"/>
  </si>
  <si>
    <t>HEMS（家電エネルギーの見える化工事）</t>
    <phoneticPr fontId="3"/>
  </si>
  <si>
    <t>合計（Ａ～Ｃ）</t>
    <rPh sb="0" eb="2">
      <t>ゴウケイ</t>
    </rPh>
    <phoneticPr fontId="3"/>
  </si>
  <si>
    <t>設計料（建築確認申請書作成含む）</t>
    <rPh sb="0" eb="2">
      <t>セッケイ</t>
    </rPh>
    <rPh sb="2" eb="3">
      <t>リョウ</t>
    </rPh>
    <rPh sb="4" eb="6">
      <t>ケンチク</t>
    </rPh>
    <rPh sb="6" eb="8">
      <t>カクニン</t>
    </rPh>
    <rPh sb="8" eb="10">
      <t>シンセイ</t>
    </rPh>
    <rPh sb="10" eb="11">
      <t>ショ</t>
    </rPh>
    <rPh sb="11" eb="13">
      <t>サクセイ</t>
    </rPh>
    <rPh sb="13" eb="14">
      <t>フク</t>
    </rPh>
    <phoneticPr fontId="3"/>
  </si>
  <si>
    <t>瑕疵担保履責任保険料（概算）</t>
    <rPh sb="0" eb="2">
      <t>カシ</t>
    </rPh>
    <rPh sb="2" eb="4">
      <t>タンポ</t>
    </rPh>
    <rPh sb="4" eb="5">
      <t>クツ</t>
    </rPh>
    <rPh sb="5" eb="7">
      <t>セキニン</t>
    </rPh>
    <rPh sb="7" eb="9">
      <t>ホケン</t>
    </rPh>
    <rPh sb="9" eb="10">
      <t>リョウ</t>
    </rPh>
    <rPh sb="11" eb="13">
      <t>ガイサン</t>
    </rPh>
    <phoneticPr fontId="3"/>
  </si>
  <si>
    <t>※住宅ローン以外</t>
    <rPh sb="1" eb="3">
      <t>ジュウタク</t>
    </rPh>
    <rPh sb="6" eb="8">
      <t>イガイ</t>
    </rPh>
    <phoneticPr fontId="3"/>
  </si>
  <si>
    <t>返済方法</t>
    <rPh sb="0" eb="2">
      <t>ヘンサイ</t>
    </rPh>
    <rPh sb="2" eb="4">
      <t>ホウホウ</t>
    </rPh>
    <phoneticPr fontId="3"/>
  </si>
  <si>
    <t>元利均等</t>
    <rPh sb="0" eb="1">
      <t>モト</t>
    </rPh>
    <rPh sb="1" eb="2">
      <t>リ</t>
    </rPh>
    <rPh sb="2" eb="4">
      <t>キントウ</t>
    </rPh>
    <phoneticPr fontId="3"/>
  </si>
  <si>
    <t>元金均等</t>
    <rPh sb="0" eb="2">
      <t>ガンキン</t>
    </rPh>
    <rPh sb="2" eb="4">
      <t>キントウ</t>
    </rPh>
    <phoneticPr fontId="3"/>
  </si>
  <si>
    <t>金利</t>
  </si>
  <si>
    <t>金利</t>
    <rPh sb="0" eb="2">
      <t>キンリ</t>
    </rPh>
    <phoneticPr fontId="3"/>
  </si>
  <si>
    <t>固定金利</t>
    <rPh sb="0" eb="2">
      <t>コテイ</t>
    </rPh>
    <rPh sb="2" eb="4">
      <t>キンリ</t>
    </rPh>
    <phoneticPr fontId="3"/>
  </si>
  <si>
    <t>変動金利</t>
    <rPh sb="0" eb="2">
      <t>ヘンドウ</t>
    </rPh>
    <rPh sb="2" eb="4">
      <t>キンリ</t>
    </rPh>
    <phoneticPr fontId="3"/>
  </si>
  <si>
    <t>期間選択</t>
    <rPh sb="0" eb="2">
      <t>キカン</t>
    </rPh>
    <rPh sb="2" eb="4">
      <t>センタク</t>
    </rPh>
    <phoneticPr fontId="3"/>
  </si>
  <si>
    <t>全期間</t>
    <rPh sb="0" eb="1">
      <t>ゼン</t>
    </rPh>
    <rPh sb="1" eb="3">
      <t>キカン</t>
    </rPh>
    <phoneticPr fontId="3"/>
  </si>
  <si>
    <t>●毎月返済</t>
  </si>
  <si>
    <t>年数</t>
  </si>
  <si>
    <t>返済回数</t>
  </si>
  <si>
    <t>毎月返済</t>
  </si>
  <si>
    <t>元金</t>
  </si>
  <si>
    <t>残高</t>
  </si>
  <si>
    <t>１年目</t>
  </si>
  <si>
    <t>２年目</t>
  </si>
  <si>
    <t>３年目</t>
  </si>
  <si>
    <t>４年目</t>
  </si>
  <si>
    <t>５年目</t>
  </si>
  <si>
    <t>６年目</t>
  </si>
  <si>
    <t>７年目</t>
  </si>
  <si>
    <t>８年目</t>
  </si>
  <si>
    <t>９年目</t>
  </si>
  <si>
    <t>１０年目</t>
  </si>
  <si>
    <t>１１年目</t>
  </si>
  <si>
    <t>１２年目</t>
  </si>
  <si>
    <t>１３年目</t>
  </si>
  <si>
    <t>１４年目</t>
  </si>
  <si>
    <t>１５年目</t>
  </si>
  <si>
    <t>１６年目</t>
  </si>
  <si>
    <t>１７年目</t>
  </si>
  <si>
    <t>１８年目</t>
  </si>
  <si>
    <t>１９年目</t>
  </si>
  <si>
    <t>２０年目</t>
  </si>
  <si>
    <t>２１年目</t>
  </si>
  <si>
    <t>２２年目</t>
  </si>
  <si>
    <t>２３年目</t>
  </si>
  <si>
    <t>２４年目</t>
  </si>
  <si>
    <t>２５年目</t>
  </si>
  <si>
    <t>２６年目</t>
  </si>
  <si>
    <t>２７年目</t>
  </si>
  <si>
    <t>２８年目</t>
  </si>
  <si>
    <t>２９年目</t>
  </si>
  <si>
    <t>３０年目</t>
  </si>
  <si>
    <t>３１年目</t>
  </si>
  <si>
    <t>３２年目</t>
  </si>
  <si>
    <t>３３年目</t>
  </si>
  <si>
    <t>３４年目</t>
  </si>
  <si>
    <t>３５年目</t>
  </si>
  <si>
    <t>合計</t>
  </si>
  <si>
    <t>■購入金額</t>
    <rPh sb="1" eb="3">
      <t>コウニュウ</t>
    </rPh>
    <rPh sb="3" eb="5">
      <t>キンガク</t>
    </rPh>
    <phoneticPr fontId="3"/>
  </si>
  <si>
    <t>■頭金</t>
    <rPh sb="1" eb="3">
      <t>アタマキン</t>
    </rPh>
    <phoneticPr fontId="3"/>
  </si>
  <si>
    <t>■ボーナス返済希望額（1回）</t>
    <rPh sb="5" eb="7">
      <t>ヘンサイ</t>
    </rPh>
    <rPh sb="7" eb="9">
      <t>キボウ</t>
    </rPh>
    <rPh sb="9" eb="10">
      <t>ガク</t>
    </rPh>
    <rPh sb="12" eb="13">
      <t>カイ</t>
    </rPh>
    <phoneticPr fontId="3"/>
  </si>
  <si>
    <t>返済期間</t>
    <rPh sb="0" eb="2">
      <t>ヘンサイ</t>
    </rPh>
    <rPh sb="2" eb="4">
      <t>キカン</t>
    </rPh>
    <phoneticPr fontId="3"/>
  </si>
  <si>
    <t>金利</t>
    <rPh sb="0" eb="2">
      <t>キンリ</t>
    </rPh>
    <phoneticPr fontId="3"/>
  </si>
  <si>
    <t>■あなたの年収（税込）</t>
    <rPh sb="5" eb="7">
      <t>ネンシュウ</t>
    </rPh>
    <rPh sb="8" eb="10">
      <t>ゼイコミ</t>
    </rPh>
    <phoneticPr fontId="3"/>
  </si>
  <si>
    <t>借入金額</t>
    <rPh sb="0" eb="2">
      <t>カリイレ</t>
    </rPh>
    <rPh sb="2" eb="4">
      <t>キンガク</t>
    </rPh>
    <phoneticPr fontId="3"/>
  </si>
  <si>
    <t>●借入金内訳</t>
    <rPh sb="1" eb="3">
      <t>カリイレ</t>
    </rPh>
    <rPh sb="3" eb="4">
      <t>キン</t>
    </rPh>
    <rPh sb="4" eb="6">
      <t>ウチワケ</t>
    </rPh>
    <phoneticPr fontId="3"/>
  </si>
  <si>
    <t>返済内訳</t>
    <rPh sb="0" eb="2">
      <t>ヘンサイ</t>
    </rPh>
    <rPh sb="2" eb="4">
      <t>ウチワケ</t>
    </rPh>
    <phoneticPr fontId="3"/>
  </si>
  <si>
    <t>毎月返済借入分</t>
    <phoneticPr fontId="3"/>
  </si>
  <si>
    <t>ボーナス返済借入分</t>
    <rPh sb="4" eb="6">
      <t>ヘンサイ</t>
    </rPh>
    <rPh sb="6" eb="7">
      <t>カ</t>
    </rPh>
    <rPh sb="7" eb="8">
      <t>イ</t>
    </rPh>
    <rPh sb="8" eb="9">
      <t>ブン</t>
    </rPh>
    <phoneticPr fontId="3"/>
  </si>
  <si>
    <t>●返済額</t>
    <rPh sb="1" eb="3">
      <t>ヘンサイ</t>
    </rPh>
    <rPh sb="3" eb="4">
      <t>ガク</t>
    </rPh>
    <phoneticPr fontId="3"/>
  </si>
  <si>
    <t>ボーナス返済（一回分）</t>
    <rPh sb="4" eb="6">
      <t>ヘンサイ</t>
    </rPh>
    <rPh sb="7" eb="10">
      <t>イッカイブン</t>
    </rPh>
    <phoneticPr fontId="3"/>
  </si>
  <si>
    <t>●ボーナス返済</t>
  </si>
  <si>
    <t>年間返済</t>
    <rPh sb="0" eb="2">
      <t>ネンカン</t>
    </rPh>
    <rPh sb="2" eb="4">
      <t>ヘンサイ</t>
    </rPh>
    <phoneticPr fontId="3"/>
  </si>
  <si>
    <t>自己返済比率</t>
    <rPh sb="0" eb="2">
      <t>ジコ</t>
    </rPh>
    <rPh sb="2" eb="4">
      <t>ヘンサイ</t>
    </rPh>
    <rPh sb="4" eb="6">
      <t>ヒリツ</t>
    </rPh>
    <phoneticPr fontId="3"/>
  </si>
  <si>
    <t>必要最低年収</t>
    <rPh sb="0" eb="2">
      <t>ヒツヨウ</t>
    </rPh>
    <rPh sb="2" eb="4">
      <t>サイテイ</t>
    </rPh>
    <rPh sb="4" eb="6">
      <t>ネンシュウ</t>
    </rPh>
    <phoneticPr fontId="3"/>
  </si>
  <si>
    <t>分析</t>
    <rPh sb="0" eb="2">
      <t>ブンセキ</t>
    </rPh>
    <phoneticPr fontId="3"/>
  </si>
  <si>
    <t>銀行返済比率</t>
    <rPh sb="0" eb="2">
      <t>ギンコウ</t>
    </rPh>
    <rPh sb="2" eb="4">
      <t>ヘンサイ</t>
    </rPh>
    <rPh sb="4" eb="6">
      <t>ヒリツ</t>
    </rPh>
    <phoneticPr fontId="3"/>
  </si>
  <si>
    <t>case2</t>
    <phoneticPr fontId="3"/>
  </si>
  <si>
    <t>CASE1</t>
    <phoneticPr fontId="3"/>
  </si>
  <si>
    <t>CASE2</t>
    <phoneticPr fontId="3"/>
  </si>
  <si>
    <t>下水道地域以外に必要</t>
    <rPh sb="0" eb="2">
      <t>ゲスイ</t>
    </rPh>
    <rPh sb="2" eb="3">
      <t>ミチ</t>
    </rPh>
    <rPh sb="3" eb="5">
      <t>チイキ</t>
    </rPh>
    <rPh sb="5" eb="7">
      <t>イガイ</t>
    </rPh>
    <rPh sb="8" eb="10">
      <t>ヒツヨウ</t>
    </rPh>
    <phoneticPr fontId="3"/>
  </si>
  <si>
    <t>現場発泡ｳﾚﾀﾝによる高気密断熱工事</t>
    <rPh sb="0" eb="2">
      <t>ゲンバ</t>
    </rPh>
    <rPh sb="2" eb="4">
      <t>ハッポウ</t>
    </rPh>
    <rPh sb="11" eb="14">
      <t>コウキミツ</t>
    </rPh>
    <rPh sb="14" eb="16">
      <t>ダンネツ</t>
    </rPh>
    <rPh sb="16" eb="18">
      <t>コウジ</t>
    </rPh>
    <phoneticPr fontId="3"/>
  </si>
  <si>
    <t>② その他（ベランダポーチ等）</t>
    <phoneticPr fontId="3"/>
  </si>
  <si>
    <t>※当社が損保代理店として無料で保険プランをご提案させていただきます。</t>
    <rPh sb="1" eb="3">
      <t>トウシャ</t>
    </rPh>
    <rPh sb="4" eb="6">
      <t>ソンポ</t>
    </rPh>
    <rPh sb="6" eb="9">
      <t>ダイリテン</t>
    </rPh>
    <rPh sb="12" eb="14">
      <t>ムリョウ</t>
    </rPh>
    <rPh sb="15" eb="17">
      <t>ホケン</t>
    </rPh>
    <rPh sb="22" eb="24">
      <t>テイアン</t>
    </rPh>
    <phoneticPr fontId="3"/>
  </si>
  <si>
    <t>元利均等での概算シュミレーションになります</t>
    <rPh sb="0" eb="1">
      <t>モト</t>
    </rPh>
    <rPh sb="1" eb="2">
      <t>リ</t>
    </rPh>
    <rPh sb="2" eb="4">
      <t>キントウ</t>
    </rPh>
    <rPh sb="6" eb="8">
      <t>ガイサン</t>
    </rPh>
    <phoneticPr fontId="3"/>
  </si>
  <si>
    <t>＜80％</t>
    <phoneticPr fontId="3"/>
  </si>
  <si>
    <t>＜25％</t>
    <phoneticPr fontId="3"/>
  </si>
  <si>
    <t>＜20％</t>
    <phoneticPr fontId="3"/>
  </si>
  <si>
    <t>　※本資金計画表はあくまでも概算用であり、建物仕様・事務手続き内容・諸費用等によって金額が変更になる事がございます。</t>
    <rPh sb="2" eb="3">
      <t>ホン</t>
    </rPh>
    <rPh sb="3" eb="5">
      <t>シキン</t>
    </rPh>
    <rPh sb="5" eb="7">
      <t>ケイカク</t>
    </rPh>
    <rPh sb="7" eb="8">
      <t>ヒョウ</t>
    </rPh>
    <rPh sb="14" eb="16">
      <t>ガイサン</t>
    </rPh>
    <rPh sb="16" eb="17">
      <t>ヨウ</t>
    </rPh>
    <rPh sb="21" eb="23">
      <t>タテモノ</t>
    </rPh>
    <rPh sb="23" eb="25">
      <t>シヨウ</t>
    </rPh>
    <rPh sb="26" eb="28">
      <t>ジム</t>
    </rPh>
    <rPh sb="28" eb="30">
      <t>テツヅ</t>
    </rPh>
    <rPh sb="31" eb="33">
      <t>ナイヨウ</t>
    </rPh>
    <rPh sb="34" eb="35">
      <t>ショ</t>
    </rPh>
    <rPh sb="35" eb="37">
      <t>ヒヨウ</t>
    </rPh>
    <rPh sb="37" eb="38">
      <t>トウ</t>
    </rPh>
    <rPh sb="42" eb="44">
      <t>キンガク</t>
    </rPh>
    <rPh sb="45" eb="47">
      <t>ヘンコウ</t>
    </rPh>
    <rPh sb="50" eb="51">
      <t>コト</t>
    </rPh>
    <phoneticPr fontId="3"/>
  </si>
  <si>
    <t>オリジナル造作家具（２ヵ所）</t>
    <rPh sb="5" eb="7">
      <t>ゾウサ</t>
    </rPh>
    <rPh sb="7" eb="9">
      <t>カグ</t>
    </rPh>
    <rPh sb="12" eb="13">
      <t>ショ</t>
    </rPh>
    <phoneticPr fontId="3"/>
  </si>
  <si>
    <t>ｼｽﾃﾑｷｯﾁﾝ(IHﾋｰﾀｰ)</t>
    <phoneticPr fontId="3"/>
  </si>
  <si>
    <t>概算　資金計画表　（Jグレード）</t>
    <rPh sb="7" eb="8">
      <t>ヒョウ</t>
    </rPh>
    <phoneticPr fontId="3"/>
  </si>
  <si>
    <t>Ａ　建物本体工事　（Jグレード）</t>
    <phoneticPr fontId="3"/>
  </si>
  <si>
    <t>消費税（10％）</t>
    <rPh sb="0" eb="3">
      <t>ショウヒゼイ</t>
    </rPh>
    <phoneticPr fontId="3"/>
  </si>
  <si>
    <r>
      <t>① 注文住宅（Jグレード）</t>
    </r>
    <r>
      <rPr>
        <b/>
        <sz val="12"/>
        <color rgb="FFFF0000"/>
        <rFont val="ＭＳ Ｐゴシック"/>
        <family val="3"/>
        <charset val="128"/>
      </rPr>
      <t>※ウッドショックにより坪単価の変動あり</t>
    </r>
    <phoneticPr fontId="3"/>
  </si>
  <si>
    <t>工事中法定検査料</t>
    <rPh sb="0" eb="3">
      <t>コウジチュウ</t>
    </rPh>
    <rPh sb="3" eb="5">
      <t>ホウテイ</t>
    </rPh>
    <rPh sb="5" eb="7">
      <t>ケンサ</t>
    </rPh>
    <rPh sb="7" eb="8">
      <t>リョウ</t>
    </rPh>
    <phoneticPr fontId="3"/>
  </si>
  <si>
    <t>仲介手数料</t>
    <rPh sb="0" eb="2">
      <t>チュウカイ</t>
    </rPh>
    <rPh sb="2" eb="5">
      <t>テスウリョウ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</si>
</sst>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quot;万&quot;;[Red]\-#,###&quot;万&quot;"/>
    <numFmt numFmtId="177" formatCode="#,###&quot;年&quot;"/>
    <numFmt numFmtId="178" formatCode="#,###&quot;ケ月&quot;"/>
    <numFmt numFmtId="179" formatCode="#,###&quot;円&quot;;[Red]\-#,###&quot;円&quot;"/>
    <numFmt numFmtId="180" formatCode="0.000%"/>
    <numFmt numFmtId="181" formatCode="#,##0_ "/>
    <numFmt numFmtId="182" formatCode="##&quot;年&quot;"/>
  </numFmts>
  <fonts count="34" x14ac:knownFonts="1">
    <font>
      <sz val="10"/>
      <color theme="1"/>
      <name val="ＭＳ Ｐゴシック"/>
      <family val="2"/>
      <charset val="128"/>
    </font>
    <font>
      <sz val="10"/>
      <color theme="1"/>
      <name val="ＭＳ Ｐゴシック"/>
      <family val="2"/>
      <charset val="128"/>
    </font>
    <font>
      <sz val="10"/>
      <color theme="0"/>
      <name val="ＭＳ Ｐゴシック"/>
      <family val="2"/>
      <charset val="128"/>
    </font>
    <font>
      <sz val="6"/>
      <name val="ＭＳ Ｐゴシック"/>
      <family val="2"/>
      <charset val="128"/>
    </font>
    <font>
      <sz val="12"/>
      <color theme="1"/>
      <name val="ＭＳ Ｐゴシック"/>
      <family val="2"/>
      <charset val="128"/>
    </font>
    <font>
      <sz val="14"/>
      <color theme="1"/>
      <name val="ＭＳ Ｐゴシック"/>
      <family val="2"/>
      <charset val="128"/>
    </font>
    <font>
      <sz val="16"/>
      <color theme="1"/>
      <name val="ＭＳ Ｐゴシック"/>
      <family val="2"/>
      <charset val="128"/>
    </font>
    <font>
      <sz val="12"/>
      <color theme="1"/>
      <name val="ＭＳ Ｐゴシック"/>
      <family val="3"/>
      <charset val="128"/>
    </font>
    <font>
      <b/>
      <sz val="16"/>
      <color theme="1"/>
      <name val="ＭＳ Ｐゴシック"/>
      <family val="3"/>
      <charset val="128"/>
    </font>
    <font>
      <sz val="10"/>
      <color theme="1"/>
      <name val="ＭＳ Ｐゴシック"/>
      <family val="3"/>
      <charset val="128"/>
    </font>
    <font>
      <sz val="16"/>
      <color theme="1"/>
      <name val="ＭＳ Ｐゴシック"/>
      <family val="3"/>
      <charset val="128"/>
    </font>
    <font>
      <b/>
      <sz val="11"/>
      <color theme="0"/>
      <name val="ＭＳ Ｐゴシック"/>
      <family val="1"/>
      <scheme val="minor"/>
    </font>
    <font>
      <b/>
      <sz val="14"/>
      <color indexed="9"/>
      <name val="Meiryo UI"/>
      <family val="3"/>
      <charset val="128"/>
    </font>
    <font>
      <sz val="14"/>
      <color theme="1"/>
      <name val="ＭＳ Ｐゴシック"/>
      <family val="2"/>
      <scheme val="minor"/>
    </font>
    <font>
      <sz val="10"/>
      <color theme="1" tint="0.34998626667073579"/>
      <name val="ＭＳ Ｐゴシック"/>
      <family val="2"/>
      <scheme val="major"/>
    </font>
    <font>
      <sz val="16"/>
      <color theme="0"/>
      <name val="ＭＳ Ｐゴシック"/>
      <family val="2"/>
      <charset val="128"/>
    </font>
    <font>
      <sz val="16"/>
      <color theme="0"/>
      <name val="ＭＳ Ｐゴシック"/>
      <family val="3"/>
      <charset val="128"/>
    </font>
    <font>
      <sz val="14"/>
      <color theme="0"/>
      <name val="ＭＳ Ｐゴシック"/>
      <family val="2"/>
      <charset val="128"/>
    </font>
    <font>
      <sz val="14"/>
      <color theme="0"/>
      <name val="ＭＳ Ｐゴシック"/>
      <family val="3"/>
      <charset val="128"/>
    </font>
    <font>
      <sz val="10"/>
      <name val="ＭＳ Ｐゴシック"/>
      <family val="2"/>
      <charset val="128"/>
    </font>
    <font>
      <sz val="10"/>
      <name val="ＭＳ Ｐゴシック"/>
      <family val="3"/>
      <charset val="128"/>
    </font>
    <font>
      <sz val="11"/>
      <color theme="1"/>
      <name val="ＭＳ Ｐゴシック"/>
      <family val="2"/>
      <charset val="128"/>
    </font>
    <font>
      <sz val="14"/>
      <color theme="1"/>
      <name val="ＭＳ Ｐゴシック"/>
      <family val="3"/>
      <charset val="128"/>
    </font>
    <font>
      <sz val="12"/>
      <color theme="0"/>
      <name val="ＭＳ Ｐゴシック"/>
      <family val="3"/>
      <charset val="128"/>
    </font>
    <font>
      <sz val="11"/>
      <color theme="1"/>
      <name val="ＭＳ Ｐゴシック"/>
      <family val="3"/>
      <charset val="128"/>
    </font>
    <font>
      <sz val="12"/>
      <name val="ＭＳ Ｐゴシック"/>
      <family val="2"/>
      <charset val="128"/>
    </font>
    <font>
      <sz val="12"/>
      <color theme="0"/>
      <name val="ＭＳ Ｐゴシック"/>
      <family val="2"/>
      <charset val="128"/>
    </font>
    <font>
      <sz val="14"/>
      <color indexed="8"/>
      <name val="HGP明朝E"/>
      <family val="1"/>
      <charset val="128"/>
    </font>
    <font>
      <sz val="14"/>
      <color theme="0"/>
      <name val="Arial Black"/>
      <family val="2"/>
    </font>
    <font>
      <sz val="12"/>
      <color rgb="FF667D3A"/>
      <name val="ＭＳ Ｐゴシック"/>
      <family val="2"/>
      <charset val="128"/>
    </font>
    <font>
      <sz val="12"/>
      <color rgb="FF667D3A"/>
      <name val="ＭＳ Ｐゴシック"/>
      <family val="3"/>
      <charset val="128"/>
    </font>
    <font>
      <b/>
      <sz val="12"/>
      <color rgb="FFFF0000"/>
      <name val="ＭＳ Ｐゴシック"/>
      <family val="3"/>
      <charset val="128"/>
    </font>
    <font>
      <sz val="10"/>
      <color theme="0"/>
      <name val="ＭＳ Ｐゴシック"/>
      <family val="3"/>
      <charset val="128"/>
    </font>
    <font>
      <sz val="14"/>
      <color theme="0"/>
      <name val="ＭＳ Ｐゴシック"/>
      <family val="3"/>
      <charset val="128"/>
      <scheme val="minor"/>
    </font>
  </fonts>
  <fills count="10">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indexed="27"/>
        <bgColor indexed="41"/>
      </patternFill>
    </fill>
    <fill>
      <patternFill patternType="solid">
        <fgColor indexed="44"/>
        <bgColor indexed="31"/>
      </patternFill>
    </fill>
    <fill>
      <patternFill patternType="solid">
        <fgColor indexed="43"/>
        <bgColor indexed="26"/>
      </patternFill>
    </fill>
    <fill>
      <patternFill patternType="solid">
        <fgColor indexed="26"/>
        <bgColor indexed="9"/>
      </patternFill>
    </fill>
    <fill>
      <patternFill patternType="solid">
        <fgColor rgb="FF667D3A"/>
        <bgColor indexed="64"/>
      </patternFill>
    </fill>
    <fill>
      <patternFill patternType="solid">
        <fgColor theme="9" tint="0.79998168889431442"/>
        <bgColor indexed="64"/>
      </patternFill>
    </fill>
  </fills>
  <borders count="4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diagonal/>
    </border>
    <border>
      <left/>
      <right style="thin">
        <color rgb="FFC8A65D"/>
      </right>
      <top/>
      <bottom style="thin">
        <color rgb="FFC8A65D"/>
      </bottom>
      <diagonal/>
    </border>
    <border>
      <left/>
      <right style="thin">
        <color rgb="FFC8A65D"/>
      </right>
      <top/>
      <bottom/>
      <diagonal/>
    </border>
    <border>
      <left/>
      <right/>
      <top/>
      <bottom style="medium">
        <color rgb="FF667D3A"/>
      </bottom>
      <diagonal/>
    </border>
    <border>
      <left style="thin">
        <color rgb="FF667D3A"/>
      </left>
      <right style="hair">
        <color rgb="FF667D3A"/>
      </right>
      <top style="thin">
        <color rgb="FF667D3A"/>
      </top>
      <bottom style="hair">
        <color rgb="FF667D3A"/>
      </bottom>
      <diagonal/>
    </border>
    <border>
      <left style="hair">
        <color rgb="FF667D3A"/>
      </left>
      <right style="hair">
        <color rgb="FF667D3A"/>
      </right>
      <top style="thin">
        <color rgb="FF667D3A"/>
      </top>
      <bottom style="hair">
        <color rgb="FF667D3A"/>
      </bottom>
      <diagonal/>
    </border>
    <border>
      <left style="hair">
        <color rgb="FF667D3A"/>
      </left>
      <right style="thin">
        <color rgb="FF667D3A"/>
      </right>
      <top style="thin">
        <color rgb="FF667D3A"/>
      </top>
      <bottom style="hair">
        <color rgb="FF667D3A"/>
      </bottom>
      <diagonal/>
    </border>
    <border>
      <left style="thin">
        <color rgb="FF667D3A"/>
      </left>
      <right style="hair">
        <color rgb="FF667D3A"/>
      </right>
      <top style="hair">
        <color rgb="FF667D3A"/>
      </top>
      <bottom style="hair">
        <color rgb="FF667D3A"/>
      </bottom>
      <diagonal/>
    </border>
    <border>
      <left style="hair">
        <color rgb="FF667D3A"/>
      </left>
      <right style="hair">
        <color rgb="FF667D3A"/>
      </right>
      <top style="hair">
        <color rgb="FF667D3A"/>
      </top>
      <bottom style="hair">
        <color rgb="FF667D3A"/>
      </bottom>
      <diagonal/>
    </border>
    <border>
      <left style="hair">
        <color rgb="FF667D3A"/>
      </left>
      <right style="thin">
        <color rgb="FF667D3A"/>
      </right>
      <top style="hair">
        <color rgb="FF667D3A"/>
      </top>
      <bottom style="hair">
        <color rgb="FF667D3A"/>
      </bottom>
      <diagonal/>
    </border>
    <border>
      <left style="thin">
        <color rgb="FF667D3A"/>
      </left>
      <right style="hair">
        <color rgb="FF667D3A"/>
      </right>
      <top style="hair">
        <color rgb="FF667D3A"/>
      </top>
      <bottom style="thin">
        <color rgb="FF667D3A"/>
      </bottom>
      <diagonal/>
    </border>
    <border>
      <left style="hair">
        <color rgb="FF667D3A"/>
      </left>
      <right style="hair">
        <color rgb="FF667D3A"/>
      </right>
      <top style="hair">
        <color rgb="FF667D3A"/>
      </top>
      <bottom style="thin">
        <color rgb="FF667D3A"/>
      </bottom>
      <diagonal/>
    </border>
    <border>
      <left style="hair">
        <color rgb="FF667D3A"/>
      </left>
      <right style="thin">
        <color rgb="FF667D3A"/>
      </right>
      <top style="hair">
        <color rgb="FF667D3A"/>
      </top>
      <bottom style="thin">
        <color rgb="FF667D3A"/>
      </bottom>
      <diagonal/>
    </border>
    <border>
      <left style="thin">
        <color rgb="FFCC9900"/>
      </left>
      <right/>
      <top/>
      <bottom/>
      <diagonal/>
    </border>
    <border>
      <left/>
      <right style="thin">
        <color rgb="FFCC9900"/>
      </right>
      <top/>
      <bottom/>
      <diagonal/>
    </border>
    <border>
      <left style="thin">
        <color rgb="FFCC9900"/>
      </left>
      <right/>
      <top/>
      <bottom style="hair">
        <color rgb="FFC8A65D"/>
      </bottom>
      <diagonal/>
    </border>
    <border>
      <left style="hair">
        <color rgb="FF667D3A"/>
      </left>
      <right style="thin">
        <color rgb="FF667D3A"/>
      </right>
      <top style="hair">
        <color rgb="FF667D3A"/>
      </top>
      <bottom style="medium">
        <color rgb="FF667D3A"/>
      </bottom>
      <diagonal/>
    </border>
    <border>
      <left style="hair">
        <color rgb="FF667D3A"/>
      </left>
      <right style="hair">
        <color rgb="FF667D3A"/>
      </right>
      <top style="hair">
        <color rgb="FF667D3A"/>
      </top>
      <bottom style="medium">
        <color rgb="FF667D3A"/>
      </bottom>
      <diagonal/>
    </border>
    <border>
      <left style="thin">
        <color rgb="FF667D3A"/>
      </left>
      <right style="hair">
        <color rgb="FF667D3A"/>
      </right>
      <top style="hair">
        <color rgb="FFC8A65D"/>
      </top>
      <bottom style="hair">
        <color rgb="FF667D3A"/>
      </bottom>
      <diagonal/>
    </border>
    <border>
      <left style="thin">
        <color rgb="FF667D3A"/>
      </left>
      <right style="hair">
        <color rgb="FF667D3A"/>
      </right>
      <top style="hair">
        <color rgb="FF667D3A"/>
      </top>
      <bottom style="medium">
        <color rgb="FF667D3A"/>
      </bottom>
      <diagonal/>
    </border>
    <border>
      <left style="thin">
        <color rgb="FF667D3A"/>
      </left>
      <right style="hair">
        <color rgb="FF667D3A"/>
      </right>
      <top style="hair">
        <color rgb="FF667D3A"/>
      </top>
      <bottom/>
      <diagonal/>
    </border>
    <border>
      <left style="hair">
        <color rgb="FF667D3A"/>
      </left>
      <right style="thin">
        <color rgb="FF667D3A"/>
      </right>
      <top style="hair">
        <color rgb="FF667D3A"/>
      </top>
      <bottom/>
      <diagonal/>
    </border>
    <border>
      <left style="thin">
        <color rgb="FF667D3A"/>
      </left>
      <right style="hair">
        <color rgb="FF667D3A"/>
      </right>
      <top style="medium">
        <color rgb="FF667D3A"/>
      </top>
      <bottom style="medium">
        <color rgb="FF667D3A"/>
      </bottom>
      <diagonal/>
    </border>
    <border>
      <left style="hair">
        <color rgb="FF667D3A"/>
      </left>
      <right style="hair">
        <color rgb="FF667D3A"/>
      </right>
      <top style="medium">
        <color rgb="FF667D3A"/>
      </top>
      <bottom style="medium">
        <color rgb="FF667D3A"/>
      </bottom>
      <diagonal/>
    </border>
    <border>
      <left style="hair">
        <color rgb="FF667D3A"/>
      </left>
      <right style="medium">
        <color rgb="FF667D3A"/>
      </right>
      <top style="medium">
        <color rgb="FF667D3A"/>
      </top>
      <bottom style="medium">
        <color rgb="FF667D3A"/>
      </bottom>
      <diagonal/>
    </border>
    <border>
      <left style="thin">
        <color rgb="FFCC9900"/>
      </left>
      <right/>
      <top/>
      <bottom style="thin">
        <color rgb="FFC8A65D"/>
      </bottom>
      <diagonal/>
    </border>
    <border>
      <left/>
      <right/>
      <top/>
      <bottom style="thin">
        <color rgb="FFC8A65D"/>
      </bottom>
      <diagonal/>
    </border>
    <border>
      <left style="thin">
        <color rgb="FF667D3A"/>
      </left>
      <right style="hair">
        <color rgb="FF667D3A"/>
      </right>
      <top style="thin">
        <color rgb="FFC8A65D"/>
      </top>
      <bottom style="hair">
        <color rgb="FF667D3A"/>
      </bottom>
      <diagonal/>
    </border>
    <border>
      <left style="hair">
        <color rgb="FF667D3A"/>
      </left>
      <right style="hair">
        <color rgb="FF667D3A"/>
      </right>
      <top style="thin">
        <color rgb="FFC8A65D"/>
      </top>
      <bottom style="hair">
        <color rgb="FF667D3A"/>
      </bottom>
      <diagonal/>
    </border>
    <border>
      <left style="hair">
        <color rgb="FF667D3A"/>
      </left>
      <right style="thin">
        <color rgb="FF667D3A"/>
      </right>
      <top style="thin">
        <color rgb="FFC8A65D"/>
      </top>
      <bottom style="hair">
        <color rgb="FF667D3A"/>
      </bottom>
      <diagonal/>
    </border>
    <border>
      <left style="medium">
        <color rgb="FF667D3A"/>
      </left>
      <right style="hair">
        <color rgb="FF667D3A"/>
      </right>
      <top style="medium">
        <color rgb="FF667D3A"/>
      </top>
      <bottom style="medium">
        <color rgb="FF667D3A"/>
      </bottom>
      <diagonal/>
    </border>
    <border>
      <left/>
      <right style="hair">
        <color rgb="FFC8A65D"/>
      </right>
      <top style="dotted">
        <color rgb="FFC8A65D"/>
      </top>
      <bottom style="dotted">
        <color rgb="FFC8A65D"/>
      </bottom>
      <diagonal/>
    </border>
    <border>
      <left/>
      <right style="hair">
        <color rgb="FFC8A65D"/>
      </right>
      <top style="dotted">
        <color rgb="FFC8A65D"/>
      </top>
      <bottom/>
      <diagonal/>
    </border>
    <border>
      <left style="thick">
        <color rgb="FF667D3A"/>
      </left>
      <right style="hair">
        <color rgb="FF667D3A"/>
      </right>
      <top style="thick">
        <color rgb="FF667D3A"/>
      </top>
      <bottom style="hair">
        <color rgb="FF667D3A"/>
      </bottom>
      <diagonal/>
    </border>
    <border>
      <left style="hair">
        <color rgb="FF667D3A"/>
      </left>
      <right style="hair">
        <color rgb="FF667D3A"/>
      </right>
      <top style="thick">
        <color rgb="FF667D3A"/>
      </top>
      <bottom style="hair">
        <color rgb="FF667D3A"/>
      </bottom>
      <diagonal/>
    </border>
    <border>
      <left style="hair">
        <color rgb="FF667D3A"/>
      </left>
      <right style="thick">
        <color rgb="FF667D3A"/>
      </right>
      <top style="thick">
        <color rgb="FF667D3A"/>
      </top>
      <bottom style="hair">
        <color rgb="FF667D3A"/>
      </bottom>
      <diagonal/>
    </border>
    <border>
      <left style="thick">
        <color rgb="FF667D3A"/>
      </left>
      <right style="hair">
        <color rgb="FF667D3A"/>
      </right>
      <top style="hair">
        <color rgb="FF667D3A"/>
      </top>
      <bottom style="hair">
        <color rgb="FF667D3A"/>
      </bottom>
      <diagonal/>
    </border>
    <border>
      <left style="hair">
        <color rgb="FF667D3A"/>
      </left>
      <right style="thick">
        <color rgb="FF667D3A"/>
      </right>
      <top style="hair">
        <color rgb="FF667D3A"/>
      </top>
      <bottom style="hair">
        <color rgb="FF667D3A"/>
      </bottom>
      <diagonal/>
    </border>
    <border>
      <left style="thick">
        <color rgb="FF667D3A"/>
      </left>
      <right style="hair">
        <color rgb="FF667D3A"/>
      </right>
      <top style="hair">
        <color rgb="FF667D3A"/>
      </top>
      <bottom style="thick">
        <color rgb="FF667D3A"/>
      </bottom>
      <diagonal/>
    </border>
    <border>
      <left style="hair">
        <color rgb="FF667D3A"/>
      </left>
      <right style="hair">
        <color rgb="FF667D3A"/>
      </right>
      <top style="hair">
        <color rgb="FF667D3A"/>
      </top>
      <bottom style="thick">
        <color rgb="FF667D3A"/>
      </bottom>
      <diagonal/>
    </border>
    <border>
      <left style="hair">
        <color rgb="FF667D3A"/>
      </left>
      <right style="thick">
        <color rgb="FF667D3A"/>
      </right>
      <top style="hair">
        <color rgb="FF667D3A"/>
      </top>
      <bottom style="thick">
        <color rgb="FF667D3A"/>
      </bottom>
      <diagonal/>
    </border>
    <border>
      <left style="thin">
        <color rgb="FF667D3A"/>
      </left>
      <right/>
      <top style="hair">
        <color rgb="FF667D3A"/>
      </top>
      <bottom style="hair">
        <color rgb="FF667D3A"/>
      </bottom>
      <diagonal/>
    </border>
    <border>
      <left/>
      <right style="hair">
        <color rgb="FF667D3A"/>
      </right>
      <top style="hair">
        <color rgb="FF667D3A"/>
      </top>
      <bottom style="hair">
        <color rgb="FF667D3A"/>
      </bottom>
      <diagonal/>
    </border>
  </borders>
  <cellStyleXfs count="6">
    <xf numFmtId="0" fontId="0" fillId="0" borderId="0">
      <alignment vertical="center"/>
    </xf>
    <xf numFmtId="6" fontId="1" fillId="0" borderId="0" applyFont="0" applyFill="0" applyBorder="0" applyAlignment="0" applyProtection="0">
      <alignment vertical="center"/>
    </xf>
    <xf numFmtId="0" fontId="11" fillId="2" borderId="0" applyNumberFormat="0">
      <alignment horizontal="center" vertical="top" textRotation="90"/>
    </xf>
    <xf numFmtId="0" fontId="14" fillId="0" borderId="0" applyNumberFormat="0" applyFill="0" applyBorder="0">
      <alignment horizontal="left" indent="1"/>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9">
    <xf numFmtId="0" fontId="0" fillId="0" borderId="0" xfId="0">
      <alignment vertical="center"/>
    </xf>
    <xf numFmtId="0" fontId="27" fillId="0" borderId="0" xfId="0" applyFont="1">
      <alignment vertical="center"/>
    </xf>
    <xf numFmtId="0" fontId="0" fillId="4" borderId="1" xfId="0" applyFill="1" applyBorder="1" applyAlignment="1">
      <alignment horizontal="center" vertical="center" shrinkToFit="1"/>
    </xf>
    <xf numFmtId="38" fontId="0" fillId="4" borderId="1" xfId="4" applyFont="1" applyFill="1" applyBorder="1" applyAlignment="1" applyProtection="1">
      <alignment horizontal="center" vertical="center"/>
    </xf>
    <xf numFmtId="38" fontId="0" fillId="4" borderId="2" xfId="4" applyFont="1" applyFill="1" applyBorder="1" applyAlignment="1" applyProtection="1">
      <alignment horizontal="center" vertical="center"/>
    </xf>
    <xf numFmtId="0" fontId="0" fillId="4" borderId="1" xfId="0" applyFill="1" applyBorder="1" applyAlignment="1">
      <alignment horizontal="center" vertical="center"/>
    </xf>
    <xf numFmtId="0" fontId="0" fillId="0" borderId="1" xfId="0" applyBorder="1" applyAlignment="1">
      <alignment horizontal="center" vertical="center"/>
    </xf>
    <xf numFmtId="38" fontId="0" fillId="0" borderId="3" xfId="4" applyFont="1" applyFill="1" applyBorder="1" applyAlignment="1" applyProtection="1">
      <alignment vertical="center"/>
    </xf>
    <xf numFmtId="38" fontId="0" fillId="0" borderId="1" xfId="0" applyNumberFormat="1" applyBorder="1">
      <alignment vertical="center"/>
    </xf>
    <xf numFmtId="3" fontId="0" fillId="0" borderId="1" xfId="0" applyNumberFormat="1" applyBorder="1">
      <alignment vertical="center"/>
    </xf>
    <xf numFmtId="0" fontId="0" fillId="0" borderId="4" xfId="0" applyBorder="1" applyAlignment="1">
      <alignment horizontal="center" vertical="center" textRotation="255"/>
    </xf>
    <xf numFmtId="0" fontId="0" fillId="0" borderId="4" xfId="0" applyBorder="1" applyAlignment="1">
      <alignment horizontal="center" vertical="center"/>
    </xf>
    <xf numFmtId="38" fontId="0" fillId="0" borderId="4" xfId="0" applyNumberFormat="1" applyBorder="1">
      <alignment vertical="center"/>
    </xf>
    <xf numFmtId="3" fontId="0" fillId="0" borderId="4" xfId="0" applyNumberFormat="1" applyBorder="1">
      <alignment vertical="center"/>
    </xf>
    <xf numFmtId="181" fontId="0" fillId="0" borderId="1" xfId="0" applyNumberFormat="1" applyBorder="1">
      <alignment vertical="center"/>
    </xf>
    <xf numFmtId="182" fontId="0" fillId="0" borderId="1" xfId="0" applyNumberFormat="1" applyBorder="1">
      <alignment vertical="center"/>
    </xf>
    <xf numFmtId="38" fontId="0" fillId="0" borderId="1" xfId="4" applyFont="1" applyFill="1" applyBorder="1" applyAlignment="1" applyProtection="1">
      <alignment vertical="center"/>
    </xf>
    <xf numFmtId="182" fontId="0" fillId="0" borderId="0" xfId="0" applyNumberFormat="1">
      <alignment vertical="center"/>
    </xf>
    <xf numFmtId="180" fontId="0" fillId="0" borderId="1" xfId="5" applyNumberFormat="1" applyFont="1" applyFill="1" applyBorder="1" applyAlignment="1" applyProtection="1">
      <alignment vertical="center"/>
    </xf>
    <xf numFmtId="9" fontId="0" fillId="0" borderId="1" xfId="5" applyFont="1" applyFill="1" applyBorder="1" applyAlignment="1" applyProtection="1">
      <alignment vertical="center"/>
    </xf>
    <xf numFmtId="38" fontId="0" fillId="0" borderId="0" xfId="4" applyFont="1" applyFill="1" applyBorder="1" applyAlignment="1" applyProtection="1">
      <alignment vertical="center"/>
    </xf>
    <xf numFmtId="0" fontId="0" fillId="6" borderId="1" xfId="0" applyFill="1" applyBorder="1" applyAlignment="1">
      <alignment horizontal="center" vertical="center" shrinkToFit="1"/>
    </xf>
    <xf numFmtId="0" fontId="0" fillId="6" borderId="1" xfId="0" applyFill="1" applyBorder="1">
      <alignment vertical="center"/>
    </xf>
    <xf numFmtId="38" fontId="0" fillId="6" borderId="1" xfId="4" applyFont="1" applyFill="1" applyBorder="1" applyAlignment="1" applyProtection="1">
      <alignment horizontal="center" vertical="center"/>
    </xf>
    <xf numFmtId="0" fontId="0" fillId="6" borderId="1" xfId="0" applyFill="1" applyBorder="1" applyAlignment="1">
      <alignment horizontal="center" vertical="center"/>
    </xf>
    <xf numFmtId="0" fontId="0" fillId="0" borderId="1" xfId="0" applyBorder="1">
      <alignment vertical="center"/>
    </xf>
    <xf numFmtId="0" fontId="5" fillId="9" borderId="12" xfId="0" applyFont="1" applyFill="1" applyBorder="1" applyAlignment="1" applyProtection="1">
      <alignment horizontal="center" vertical="center"/>
      <protection locked="0"/>
    </xf>
    <xf numFmtId="0" fontId="5" fillId="9" borderId="15" xfId="0" applyFont="1" applyFill="1" applyBorder="1" applyAlignment="1" applyProtection="1">
      <alignment horizontal="center" vertical="center"/>
      <protection locked="0"/>
    </xf>
    <xf numFmtId="0" fontId="9" fillId="9" borderId="9" xfId="0" applyFont="1" applyFill="1" applyBorder="1" applyAlignment="1" applyProtection="1">
      <alignment horizontal="center" vertical="center"/>
      <protection locked="0"/>
    </xf>
    <xf numFmtId="0" fontId="9" fillId="9" borderId="12" xfId="0" applyFont="1" applyFill="1" applyBorder="1" applyAlignment="1" applyProtection="1">
      <alignment horizontal="center" vertical="center"/>
      <protection locked="0"/>
    </xf>
    <xf numFmtId="180" fontId="7" fillId="9" borderId="41" xfId="5" applyNumberFormat="1" applyFont="1" applyFill="1" applyBorder="1" applyAlignment="1" applyProtection="1">
      <alignment horizontal="right" vertical="center"/>
      <protection locked="0"/>
    </xf>
    <xf numFmtId="179" fontId="22" fillId="9" borderId="13" xfId="0" applyNumberFormat="1" applyFont="1" applyFill="1" applyBorder="1" applyAlignment="1" applyProtection="1">
      <alignment horizontal="right" vertical="center"/>
      <protection locked="0"/>
    </xf>
    <xf numFmtId="0" fontId="2" fillId="0" borderId="0" xfId="0" applyFont="1" applyProtection="1">
      <alignment vertical="center"/>
      <protection locked="0"/>
    </xf>
    <xf numFmtId="0" fontId="13" fillId="0" borderId="0" xfId="0" applyFont="1" applyAlignment="1" applyProtection="1">
      <protection locked="0"/>
    </xf>
    <xf numFmtId="0" fontId="4"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2" fillId="0" borderId="0" xfId="2" applyNumberFormat="1" applyFont="1" applyFill="1" applyAlignment="1" applyProtection="1">
      <alignment vertical="top" wrapText="1"/>
      <protection locked="0"/>
    </xf>
    <xf numFmtId="0" fontId="4" fillId="0" borderId="0" xfId="0" applyFont="1" applyAlignment="1" applyProtection="1">
      <alignment horizontal="right" vertical="center"/>
      <protection locked="0"/>
    </xf>
    <xf numFmtId="0" fontId="4" fillId="0" borderId="0" xfId="0" applyFont="1" applyAlignment="1" applyProtection="1">
      <alignment horizontal="center" vertical="center"/>
      <protection locked="0"/>
    </xf>
    <xf numFmtId="176" fontId="4" fillId="0" borderId="0" xfId="0" applyNumberFormat="1" applyFont="1" applyProtection="1">
      <alignment vertical="center"/>
      <protection locked="0"/>
    </xf>
    <xf numFmtId="0" fontId="6" fillId="0" borderId="7" xfId="0" applyFont="1" applyBorder="1" applyAlignment="1">
      <alignment horizontal="center"/>
    </xf>
    <xf numFmtId="0" fontId="5" fillId="0" borderId="0" xfId="0" applyFont="1" applyAlignment="1">
      <alignment horizontal="center"/>
    </xf>
    <xf numFmtId="0" fontId="2" fillId="0" borderId="0" xfId="0" applyFont="1">
      <alignment vertical="center"/>
    </xf>
    <xf numFmtId="0" fontId="4" fillId="0" borderId="0" xfId="0" applyFont="1">
      <alignment vertical="center"/>
    </xf>
    <xf numFmtId="179" fontId="15" fillId="8" borderId="10" xfId="0" applyNumberFormat="1" applyFont="1" applyFill="1" applyBorder="1" applyAlignment="1">
      <alignment vertical="center" wrapText="1"/>
    </xf>
    <xf numFmtId="0" fontId="0" fillId="3" borderId="0" xfId="0" applyFill="1">
      <alignment vertical="center"/>
    </xf>
    <xf numFmtId="0" fontId="4" fillId="0" borderId="11" xfId="0" applyFont="1" applyBorder="1">
      <alignment vertical="center"/>
    </xf>
    <xf numFmtId="0" fontId="5" fillId="0" borderId="12" xfId="0" applyFont="1" applyBorder="1" applyAlignment="1">
      <alignment horizontal="center" vertical="center"/>
    </xf>
    <xf numFmtId="0" fontId="22" fillId="0" borderId="12" xfId="0" applyFont="1" applyBorder="1" applyAlignment="1">
      <alignment horizontal="center" vertical="center"/>
    </xf>
    <xf numFmtId="176" fontId="22" fillId="3" borderId="12" xfId="0" applyNumberFormat="1" applyFont="1" applyFill="1" applyBorder="1" applyAlignment="1">
      <alignment horizontal="center" vertical="center"/>
    </xf>
    <xf numFmtId="179" fontId="22" fillId="3" borderId="13" xfId="0" applyNumberFormat="1" applyFont="1" applyFill="1" applyBorder="1" applyAlignment="1">
      <alignment horizontal="right" vertical="center"/>
    </xf>
    <xf numFmtId="0" fontId="0" fillId="0" borderId="11" xfId="0" applyBorder="1" applyAlignment="1">
      <alignment horizontal="center" vertical="center"/>
    </xf>
    <xf numFmtId="0" fontId="0" fillId="0" borderId="13" xfId="0" applyBorder="1" applyAlignment="1">
      <alignment horizontal="right" vertical="center"/>
    </xf>
    <xf numFmtId="0" fontId="9" fillId="0" borderId="11" xfId="0" applyFont="1" applyBorder="1" applyAlignment="1">
      <alignment horizontal="left" vertical="center"/>
    </xf>
    <xf numFmtId="0" fontId="9" fillId="0" borderId="11" xfId="0" applyFont="1" applyBorder="1" applyAlignment="1">
      <alignment horizontal="center" vertical="center"/>
    </xf>
    <xf numFmtId="0" fontId="23" fillId="8" borderId="40" xfId="0" applyFont="1" applyFill="1" applyBorder="1">
      <alignment vertical="center"/>
    </xf>
    <xf numFmtId="0" fontId="9" fillId="0" borderId="13" xfId="0" applyFont="1" applyBorder="1" applyAlignment="1">
      <alignment horizontal="right" vertical="center"/>
    </xf>
    <xf numFmtId="0" fontId="0" fillId="0" borderId="16" xfId="0" applyBorder="1" applyAlignment="1">
      <alignment horizontal="right" vertical="center"/>
    </xf>
    <xf numFmtId="0" fontId="24" fillId="0" borderId="12" xfId="0" applyFont="1" applyBorder="1">
      <alignment vertical="center"/>
    </xf>
    <xf numFmtId="0" fontId="4" fillId="0" borderId="12" xfId="0" applyFont="1" applyBorder="1">
      <alignment vertical="center"/>
    </xf>
    <xf numFmtId="179" fontId="15" fillId="8" borderId="6" xfId="0" applyNumberFormat="1" applyFont="1" applyFill="1" applyBorder="1" applyAlignment="1">
      <alignment vertical="center" wrapText="1"/>
    </xf>
    <xf numFmtId="0" fontId="28" fillId="8" borderId="40" xfId="0" applyFont="1" applyFill="1" applyBorder="1" applyAlignment="1">
      <alignment horizontal="center"/>
    </xf>
    <xf numFmtId="178" fontId="4" fillId="0" borderId="41" xfId="0" applyNumberFormat="1" applyFont="1" applyBorder="1">
      <alignment vertical="center"/>
    </xf>
    <xf numFmtId="0" fontId="13" fillId="8" borderId="40" xfId="0" applyFont="1" applyFill="1" applyBorder="1" applyAlignment="1"/>
    <xf numFmtId="0" fontId="0" fillId="0" borderId="14" xfId="0" applyBorder="1">
      <alignment vertical="center"/>
    </xf>
    <xf numFmtId="0" fontId="5" fillId="0" borderId="15" xfId="0" applyFont="1" applyBorder="1" applyAlignment="1">
      <alignment horizontal="center" vertical="center"/>
    </xf>
    <xf numFmtId="0" fontId="22" fillId="0" borderId="15" xfId="0" applyFont="1" applyBorder="1" applyAlignment="1">
      <alignment horizontal="center" vertical="center"/>
    </xf>
    <xf numFmtId="179" fontId="22" fillId="3" borderId="16" xfId="0" applyNumberFormat="1" applyFont="1" applyFill="1" applyBorder="1" applyAlignment="1">
      <alignment horizontal="right" vertical="center"/>
    </xf>
    <xf numFmtId="179" fontId="15" fillId="8" borderId="5" xfId="0" applyNumberFormat="1" applyFont="1" applyFill="1" applyBorder="1" applyAlignment="1">
      <alignment vertical="center" wrapText="1"/>
    </xf>
    <xf numFmtId="179" fontId="4" fillId="0" borderId="41" xfId="1" applyNumberFormat="1" applyFont="1" applyBorder="1" applyProtection="1">
      <alignment vertical="center"/>
    </xf>
    <xf numFmtId="179" fontId="15" fillId="8" borderId="18" xfId="0" applyNumberFormat="1" applyFont="1" applyFill="1" applyBorder="1" applyAlignment="1">
      <alignment vertical="center" wrapText="1"/>
    </xf>
    <xf numFmtId="176" fontId="20" fillId="0" borderId="33" xfId="0" applyNumberFormat="1" applyFont="1" applyBorder="1" applyAlignment="1">
      <alignment horizontal="right" vertical="center"/>
    </xf>
    <xf numFmtId="0" fontId="9" fillId="0" borderId="8" xfId="0" applyFont="1" applyBorder="1" applyAlignment="1">
      <alignment horizontal="center" vertical="center"/>
    </xf>
    <xf numFmtId="179" fontId="22" fillId="3" borderId="10" xfId="0" applyNumberFormat="1" applyFont="1" applyFill="1" applyBorder="1" applyAlignment="1">
      <alignment horizontal="right" vertical="center"/>
    </xf>
    <xf numFmtId="176" fontId="0" fillId="0" borderId="0" xfId="0" applyNumberFormat="1" applyAlignment="1">
      <alignment horizontal="center" vertical="center"/>
    </xf>
    <xf numFmtId="0" fontId="13" fillId="8" borderId="42" xfId="0" applyFont="1" applyFill="1" applyBorder="1" applyAlignment="1"/>
    <xf numFmtId="179" fontId="4" fillId="0" borderId="44" xfId="1" applyNumberFormat="1" applyFont="1" applyBorder="1" applyProtection="1">
      <alignment vertical="center"/>
    </xf>
    <xf numFmtId="0" fontId="13" fillId="0" borderId="0" xfId="0" applyFont="1" applyAlignment="1"/>
    <xf numFmtId="176" fontId="6" fillId="0" borderId="0" xfId="0" applyNumberFormat="1" applyFont="1" applyAlignment="1">
      <alignment horizontal="right" vertical="center"/>
    </xf>
    <xf numFmtId="176" fontId="9" fillId="0" borderId="13" xfId="0" applyNumberFormat="1" applyFont="1" applyBorder="1" applyAlignment="1">
      <alignment horizontal="right" vertical="center"/>
    </xf>
    <xf numFmtId="179" fontId="22" fillId="0" borderId="13" xfId="0" applyNumberFormat="1" applyFont="1" applyBorder="1" applyAlignment="1">
      <alignment horizontal="right" vertical="center"/>
    </xf>
    <xf numFmtId="0" fontId="19" fillId="3" borderId="11" xfId="0" applyFont="1" applyFill="1" applyBorder="1" applyAlignment="1">
      <alignment horizontal="center" vertical="center"/>
    </xf>
    <xf numFmtId="0" fontId="20" fillId="0" borderId="11" xfId="0" applyFont="1" applyBorder="1" applyAlignment="1">
      <alignment horizontal="center" vertical="center"/>
    </xf>
    <xf numFmtId="0" fontId="20" fillId="3" borderId="11" xfId="0" applyFont="1" applyFill="1" applyBorder="1" applyAlignment="1">
      <alignment horizontal="center" vertical="center"/>
    </xf>
    <xf numFmtId="176" fontId="0" fillId="0" borderId="13" xfId="0" applyNumberFormat="1" applyBorder="1" applyAlignment="1">
      <alignment horizontal="right" vertical="center"/>
    </xf>
    <xf numFmtId="0" fontId="20" fillId="3" borderId="14" xfId="0" applyFont="1" applyFill="1" applyBorder="1" applyAlignment="1">
      <alignment horizontal="center" vertical="center"/>
    </xf>
    <xf numFmtId="176" fontId="18" fillId="3" borderId="16" xfId="0" applyNumberFormat="1" applyFont="1" applyFill="1" applyBorder="1" applyAlignment="1">
      <alignment horizontal="right" vertical="center"/>
    </xf>
    <xf numFmtId="176" fontId="9" fillId="0" borderId="0" xfId="0" applyNumberFormat="1" applyFont="1" applyAlignment="1">
      <alignment horizontal="right" vertical="center"/>
    </xf>
    <xf numFmtId="0" fontId="9" fillId="0" borderId="12" xfId="0" applyFont="1" applyBorder="1" applyAlignment="1">
      <alignment horizontal="left" vertical="center"/>
    </xf>
    <xf numFmtId="0" fontId="9" fillId="0" borderId="13" xfId="0" applyFont="1" applyBorder="1">
      <alignment vertical="center"/>
    </xf>
    <xf numFmtId="0" fontId="9" fillId="0" borderId="22" xfId="0" applyFont="1" applyBorder="1" applyAlignment="1">
      <alignment horizontal="center" vertical="center"/>
    </xf>
    <xf numFmtId="176" fontId="6" fillId="0" borderId="20" xfId="0" applyNumberFormat="1" applyFont="1" applyBorder="1">
      <alignment vertical="center"/>
    </xf>
    <xf numFmtId="0" fontId="9" fillId="0" borderId="24" xfId="0" applyFont="1" applyBorder="1" applyAlignment="1">
      <alignment horizontal="center" vertical="center"/>
    </xf>
    <xf numFmtId="179" fontId="22" fillId="3" borderId="25" xfId="0" applyNumberFormat="1" applyFont="1" applyFill="1" applyBorder="1" applyAlignment="1">
      <alignment horizontal="right" vertical="center"/>
    </xf>
    <xf numFmtId="179" fontId="10" fillId="0" borderId="28" xfId="1" applyNumberFormat="1" applyFont="1" applyBorder="1" applyProtection="1">
      <alignment vertical="center"/>
    </xf>
    <xf numFmtId="179" fontId="10" fillId="0" borderId="28" xfId="0" applyNumberFormat="1" applyFont="1" applyBorder="1" applyAlignment="1">
      <alignment horizontal="right" vertical="center"/>
    </xf>
    <xf numFmtId="176" fontId="10" fillId="0" borderId="0" xfId="1" applyNumberFormat="1" applyFont="1" applyBorder="1" applyAlignment="1" applyProtection="1">
      <alignment horizontal="right" vertical="center"/>
    </xf>
    <xf numFmtId="176" fontId="8" fillId="0" borderId="0" xfId="0" applyNumberFormat="1" applyFont="1" applyAlignment="1">
      <alignment horizontal="right" vertical="center"/>
    </xf>
    <xf numFmtId="0" fontId="0" fillId="0" borderId="0" xfId="0"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0" fillId="0" borderId="15" xfId="0" applyBorder="1">
      <alignment vertical="center"/>
    </xf>
    <xf numFmtId="0" fontId="9" fillId="0" borderId="12" xfId="0" applyFont="1" applyBorder="1" applyAlignment="1">
      <alignment horizontal="left" vertical="center"/>
    </xf>
    <xf numFmtId="0" fontId="15" fillId="8" borderId="0" xfId="0" applyFont="1" applyFill="1" applyAlignment="1">
      <alignment horizontal="center" vertical="center"/>
    </xf>
    <xf numFmtId="0" fontId="16" fillId="8"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6" fillId="0" borderId="7" xfId="0" applyFont="1" applyBorder="1" applyAlignment="1" applyProtection="1">
      <alignment horizontal="right"/>
      <protection locked="0"/>
    </xf>
    <xf numFmtId="0" fontId="10" fillId="0" borderId="7" xfId="0" applyFont="1" applyBorder="1" applyAlignment="1" applyProtection="1">
      <alignment horizontal="right"/>
      <protection locked="0"/>
    </xf>
    <xf numFmtId="0" fontId="21" fillId="0" borderId="0" xfId="0" applyFont="1" applyAlignment="1">
      <alignment horizontal="right" vertical="center"/>
    </xf>
    <xf numFmtId="0" fontId="24" fillId="0" borderId="0" xfId="0" applyFont="1" applyAlignment="1">
      <alignment horizontal="right" vertical="center"/>
    </xf>
    <xf numFmtId="0" fontId="9" fillId="0" borderId="11" xfId="0" applyFont="1" applyBorder="1" applyAlignment="1">
      <alignment horizontal="left"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0" fillId="0" borderId="12" xfId="0" applyBorder="1" applyAlignment="1">
      <alignment horizontal="left" vertical="center"/>
    </xf>
    <xf numFmtId="0" fontId="9" fillId="0" borderId="9" xfId="0" applyFont="1" applyBorder="1" applyAlignment="1">
      <alignment horizontal="left" vertical="center"/>
    </xf>
    <xf numFmtId="0" fontId="17" fillId="8" borderId="8" xfId="0" applyFont="1" applyFill="1" applyBorder="1" applyAlignment="1">
      <alignment horizontal="left" vertical="center" wrapText="1"/>
    </xf>
    <xf numFmtId="0" fontId="17" fillId="8" borderId="9" xfId="0" applyFont="1" applyFill="1" applyBorder="1" applyAlignment="1">
      <alignment horizontal="left" vertical="center" wrapText="1"/>
    </xf>
    <xf numFmtId="0" fontId="17" fillId="8" borderId="29" xfId="0" applyFont="1" applyFill="1" applyBorder="1" applyAlignment="1">
      <alignment horizontal="left" vertical="center"/>
    </xf>
    <xf numFmtId="0" fontId="17" fillId="8" borderId="30" xfId="0" applyFont="1" applyFill="1" applyBorder="1" applyAlignment="1">
      <alignment horizontal="left" vertical="center"/>
    </xf>
    <xf numFmtId="177" fontId="4" fillId="9" borderId="12" xfId="0" applyNumberFormat="1" applyFont="1" applyFill="1" applyBorder="1" applyAlignment="1" applyProtection="1">
      <alignment horizontal="center" vertical="center"/>
      <protection locked="0"/>
    </xf>
    <xf numFmtId="0" fontId="17" fillId="8" borderId="17" xfId="0" applyFont="1" applyFill="1" applyBorder="1" applyAlignment="1">
      <alignment horizontal="left" vertical="center" wrapText="1"/>
    </xf>
    <xf numFmtId="0" fontId="17" fillId="8" borderId="0" xfId="0" applyFont="1" applyFill="1" applyAlignment="1">
      <alignment horizontal="left" vertical="center" wrapText="1"/>
    </xf>
    <xf numFmtId="0" fontId="17" fillId="8" borderId="19" xfId="0" applyFont="1" applyFill="1" applyBorder="1" applyAlignment="1">
      <alignment horizontal="left" vertical="center" wrapText="1"/>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17" fillId="8" borderId="8" xfId="0" applyFont="1" applyFill="1" applyBorder="1" applyAlignment="1">
      <alignment horizontal="left" vertical="center"/>
    </xf>
    <xf numFmtId="0" fontId="17" fillId="8" borderId="9" xfId="0" applyFont="1" applyFill="1" applyBorder="1" applyAlignment="1">
      <alignment horizontal="left" vertical="center"/>
    </xf>
    <xf numFmtId="0" fontId="19" fillId="3" borderId="31" xfId="0" applyFont="1" applyFill="1" applyBorder="1" applyAlignment="1">
      <alignment horizontal="left" vertical="center"/>
    </xf>
    <xf numFmtId="0" fontId="19" fillId="3" borderId="32" xfId="0" applyFont="1" applyFill="1" applyBorder="1" applyAlignment="1">
      <alignment horizontal="left" vertical="center"/>
    </xf>
    <xf numFmtId="0" fontId="19" fillId="3" borderId="11" xfId="0" applyFont="1" applyFill="1" applyBorder="1" applyAlignment="1">
      <alignment horizontal="left" vertical="center"/>
    </xf>
    <xf numFmtId="0" fontId="19" fillId="3" borderId="12" xfId="0" applyFont="1" applyFill="1" applyBorder="1" applyAlignment="1">
      <alignment horizontal="left" vertical="center"/>
    </xf>
    <xf numFmtId="0" fontId="29" fillId="0" borderId="40" xfId="0" applyFont="1" applyBorder="1" applyAlignment="1">
      <alignment horizontal="left" vertical="center"/>
    </xf>
    <xf numFmtId="0" fontId="30" fillId="0" borderId="12" xfId="0" applyFont="1" applyBorder="1" applyAlignment="1">
      <alignment horizontal="left" vertical="center"/>
    </xf>
    <xf numFmtId="0" fontId="30" fillId="0" borderId="41" xfId="0" applyFont="1" applyBorder="1" applyAlignment="1">
      <alignment horizontal="left" vertical="center"/>
    </xf>
    <xf numFmtId="0" fontId="26" fillId="8" borderId="37" xfId="0" applyFont="1" applyFill="1" applyBorder="1" applyAlignment="1">
      <alignment horizontal="left" vertical="center"/>
    </xf>
    <xf numFmtId="0" fontId="26" fillId="8" borderId="38" xfId="0" applyFont="1" applyFill="1" applyBorder="1" applyAlignment="1">
      <alignment horizontal="left" vertical="center"/>
    </xf>
    <xf numFmtId="0" fontId="26" fillId="8" borderId="40" xfId="0" applyFont="1" applyFill="1" applyBorder="1" applyAlignment="1">
      <alignment horizontal="left" vertical="center"/>
    </xf>
    <xf numFmtId="0" fontId="26" fillId="8" borderId="12" xfId="0" applyFont="1" applyFill="1" applyBorder="1" applyAlignment="1">
      <alignment horizontal="left" vertical="center"/>
    </xf>
    <xf numFmtId="179" fontId="5" fillId="9" borderId="12" xfId="1" applyNumberFormat="1" applyFont="1" applyFill="1" applyBorder="1" applyAlignment="1" applyProtection="1">
      <alignment horizontal="right" vertical="center"/>
      <protection locked="0"/>
    </xf>
    <xf numFmtId="179" fontId="5" fillId="9" borderId="41" xfId="1" applyNumberFormat="1" applyFont="1" applyFill="1" applyBorder="1" applyAlignment="1" applyProtection="1">
      <alignment horizontal="right" vertical="center"/>
      <protection locked="0"/>
    </xf>
    <xf numFmtId="179" fontId="22" fillId="0" borderId="12" xfId="1" applyNumberFormat="1" applyFont="1" applyBorder="1" applyAlignment="1" applyProtection="1">
      <alignment horizontal="right" vertical="center"/>
    </xf>
    <xf numFmtId="179" fontId="22" fillId="0" borderId="41" xfId="1" applyNumberFormat="1" applyFont="1" applyBorder="1" applyAlignment="1" applyProtection="1">
      <alignment horizontal="right" vertical="center"/>
    </xf>
    <xf numFmtId="0" fontId="0" fillId="0" borderId="12" xfId="0" applyBorder="1" applyAlignment="1">
      <alignment horizontal="center" vertical="center"/>
    </xf>
    <xf numFmtId="0" fontId="29" fillId="0" borderId="40" xfId="0" applyFont="1" applyBorder="1" applyAlignment="1">
      <alignment horizontal="center" vertical="center"/>
    </xf>
    <xf numFmtId="0" fontId="30" fillId="0" borderId="12" xfId="0" applyFont="1" applyBorder="1" applyAlignment="1">
      <alignment horizontal="center" vertical="center"/>
    </xf>
    <xf numFmtId="0" fontId="30" fillId="0" borderId="41" xfId="0" applyFont="1" applyBorder="1" applyAlignment="1">
      <alignment horizontal="center" vertical="center"/>
    </xf>
    <xf numFmtId="0" fontId="21" fillId="0" borderId="40" xfId="0" applyFont="1" applyBorder="1" applyAlignment="1">
      <alignment horizontal="center" vertical="center"/>
    </xf>
    <xf numFmtId="179" fontId="5" fillId="0" borderId="38" xfId="1" applyNumberFormat="1" applyFont="1" applyBorder="1" applyAlignment="1" applyProtection="1">
      <alignment horizontal="right" vertical="center"/>
    </xf>
    <xf numFmtId="179" fontId="5" fillId="0" borderId="39" xfId="1" applyNumberFormat="1" applyFont="1" applyBorder="1" applyAlignment="1" applyProtection="1">
      <alignment horizontal="right" vertical="center"/>
    </xf>
    <xf numFmtId="6" fontId="4" fillId="0" borderId="12" xfId="1" applyFont="1" applyBorder="1" applyAlignment="1" applyProtection="1">
      <alignment horizontal="right" vertical="center"/>
    </xf>
    <xf numFmtId="6" fontId="4" fillId="0" borderId="41" xfId="1" applyFont="1" applyBorder="1" applyAlignment="1" applyProtection="1">
      <alignment horizontal="right" vertical="center"/>
    </xf>
    <xf numFmtId="0" fontId="4" fillId="0" borderId="43" xfId="0" applyFont="1" applyBorder="1" applyAlignment="1">
      <alignment horizontal="left" vertical="center"/>
    </xf>
    <xf numFmtId="0" fontId="0" fillId="0" borderId="43" xfId="0" applyBorder="1" applyAlignment="1">
      <alignment horizontal="left" vertical="center"/>
    </xf>
    <xf numFmtId="179" fontId="22" fillId="9" borderId="12" xfId="1" applyNumberFormat="1" applyFont="1" applyFill="1" applyBorder="1" applyAlignment="1" applyProtection="1">
      <alignment horizontal="right" vertical="center"/>
      <protection locked="0"/>
    </xf>
    <xf numFmtId="179" fontId="22" fillId="9" borderId="41" xfId="1" applyNumberFormat="1" applyFont="1" applyFill="1" applyBorder="1" applyAlignment="1" applyProtection="1">
      <alignment horizontal="right" vertical="center"/>
      <protection locked="0"/>
    </xf>
    <xf numFmtId="0" fontId="21" fillId="0" borderId="40" xfId="0" applyFont="1" applyBorder="1" applyAlignment="1">
      <alignment horizontal="left" vertical="center"/>
    </xf>
    <xf numFmtId="0" fontId="24" fillId="0" borderId="12" xfId="0" applyFont="1" applyBorder="1" applyAlignment="1">
      <alignment horizontal="left" vertical="center"/>
    </xf>
    <xf numFmtId="0" fontId="9" fillId="0" borderId="45" xfId="0" applyFont="1" applyBorder="1" applyAlignment="1">
      <alignment horizontal="left" vertical="center"/>
    </xf>
    <xf numFmtId="0" fontId="9" fillId="0" borderId="46" xfId="0" applyFont="1" applyBorder="1" applyAlignment="1">
      <alignment horizontal="left" vertical="center"/>
    </xf>
    <xf numFmtId="0" fontId="7" fillId="0" borderId="34" xfId="0" applyFont="1" applyBorder="1" applyAlignment="1">
      <alignment horizontal="center" vertical="center"/>
    </xf>
    <xf numFmtId="0" fontId="7" fillId="0" borderId="27" xfId="0" applyFont="1" applyBorder="1" applyAlignment="1">
      <alignment horizontal="center" vertical="center"/>
    </xf>
    <xf numFmtId="176" fontId="20" fillId="0" borderId="13" xfId="0" applyNumberFormat="1" applyFont="1" applyBorder="1" applyAlignment="1">
      <alignment horizontal="right" vertical="center"/>
    </xf>
    <xf numFmtId="0" fontId="19" fillId="3" borderId="23" xfId="0" applyFont="1" applyFill="1" applyBorder="1" applyAlignment="1">
      <alignment horizontal="left" vertical="center"/>
    </xf>
    <xf numFmtId="0" fontId="19" fillId="3" borderId="21" xfId="0" applyFont="1" applyFill="1" applyBorder="1" applyAlignment="1">
      <alignment horizontal="left" vertical="center"/>
    </xf>
    <xf numFmtId="0" fontId="25" fillId="3" borderId="34" xfId="0" applyFont="1" applyFill="1" applyBorder="1" applyAlignment="1">
      <alignment horizontal="center" vertical="center"/>
    </xf>
    <xf numFmtId="0" fontId="25" fillId="3" borderId="27" xfId="0" applyFont="1" applyFill="1" applyBorder="1" applyAlignment="1">
      <alignment horizontal="center" vertical="center"/>
    </xf>
    <xf numFmtId="0" fontId="17" fillId="8" borderId="17" xfId="0" applyFont="1" applyFill="1" applyBorder="1" applyAlignment="1">
      <alignment horizontal="left" vertical="center"/>
    </xf>
    <xf numFmtId="0" fontId="17" fillId="8" borderId="0" xfId="0" applyFont="1" applyFill="1" applyAlignment="1">
      <alignment horizontal="left" vertical="center"/>
    </xf>
    <xf numFmtId="0" fontId="0" fillId="0" borderId="1" xfId="0" applyBorder="1" applyAlignment="1">
      <alignment horizontal="center" vertical="center"/>
    </xf>
    <xf numFmtId="0" fontId="0" fillId="4" borderId="1" xfId="0" applyFill="1" applyBorder="1" applyAlignment="1">
      <alignment horizontal="center" vertical="center" textRotation="255"/>
    </xf>
    <xf numFmtId="0" fontId="0" fillId="5" borderId="1" xfId="0" applyFill="1" applyBorder="1" applyAlignment="1">
      <alignment horizontal="center" vertical="center" textRotation="255"/>
    </xf>
    <xf numFmtId="0" fontId="0" fillId="7" borderId="1" xfId="0" applyFill="1" applyBorder="1" applyAlignment="1">
      <alignment horizontal="center" vertical="center" textRotation="255"/>
    </xf>
    <xf numFmtId="0" fontId="0" fillId="6" borderId="1" xfId="0" applyFill="1" applyBorder="1" applyAlignment="1">
      <alignment horizontal="center" vertical="center" textRotation="255"/>
    </xf>
    <xf numFmtId="0" fontId="32" fillId="0" borderId="35" xfId="0" applyFont="1" applyFill="1" applyBorder="1" applyAlignment="1">
      <alignment horizontal="left" vertical="center"/>
    </xf>
    <xf numFmtId="10" fontId="23" fillId="0" borderId="35" xfId="5" applyNumberFormat="1" applyFont="1" applyFill="1" applyBorder="1" applyProtection="1">
      <alignment vertical="center"/>
    </xf>
    <xf numFmtId="0" fontId="23" fillId="0" borderId="0" xfId="0" applyFont="1" applyFill="1">
      <alignment vertical="center"/>
    </xf>
    <xf numFmtId="0" fontId="32" fillId="0" borderId="36" xfId="0" applyFont="1" applyFill="1" applyBorder="1" applyAlignment="1">
      <alignment horizontal="left" vertical="center"/>
    </xf>
    <xf numFmtId="179" fontId="23" fillId="0" borderId="35" xfId="4" applyNumberFormat="1" applyFont="1" applyFill="1" applyBorder="1" applyProtection="1">
      <alignment vertical="center"/>
    </xf>
    <xf numFmtId="177" fontId="23" fillId="0" borderId="0" xfId="0" applyNumberFormat="1" applyFont="1" applyFill="1">
      <alignment vertical="center"/>
    </xf>
    <xf numFmtId="0" fontId="32" fillId="0" borderId="0" xfId="0" applyFont="1" applyFill="1" applyProtection="1">
      <alignment vertical="center"/>
      <protection locked="0"/>
    </xf>
    <xf numFmtId="0" fontId="32" fillId="0" borderId="0" xfId="0" applyFont="1" applyFill="1">
      <alignment vertical="center"/>
    </xf>
    <xf numFmtId="0" fontId="33" fillId="0" borderId="35" xfId="0" applyFont="1" applyFill="1" applyBorder="1" applyAlignment="1">
      <alignment horizontal="center" vertical="center"/>
    </xf>
    <xf numFmtId="176" fontId="22" fillId="9" borderId="15" xfId="0" applyNumberFormat="1" applyFont="1" applyFill="1" applyBorder="1" applyAlignment="1" applyProtection="1">
      <alignment horizontal="center" vertical="center"/>
    </xf>
  </cellXfs>
  <cellStyles count="6">
    <cellStyle name="Calculator Labels" xfId="3" xr:uid="{00000000-0005-0000-0000-000000000000}"/>
    <cellStyle name="Rotated Labels" xfId="2" xr:uid="{00000000-0005-0000-0000-000001000000}"/>
    <cellStyle name="パーセント" xfId="5" builtinId="5"/>
    <cellStyle name="桁区切り" xfId="4" builtinId="6"/>
    <cellStyle name="通貨" xfId="1" builtinId="7"/>
    <cellStyle name="標準" xfId="0" builtinId="0"/>
  </cellStyles>
  <dxfs count="0"/>
  <tableStyles count="0" defaultTableStyle="TableStyleMedium2" defaultPivotStyle="PivotStyleLight16"/>
  <colors>
    <mruColors>
      <color rgb="FF667D3A"/>
      <color rgb="FFCC9900"/>
      <color rgb="FFC8A65D"/>
      <color rgb="FFDEA4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126114</xdr:colOff>
      <xdr:row>31</xdr:row>
      <xdr:rowOff>173460</xdr:rowOff>
    </xdr:from>
    <xdr:ext cx="512062" cy="544508"/>
    <xdr:pic>
      <xdr:nvPicPr>
        <xdr:cNvPr id="8" name="図 7" descr="pen.pn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9565389" y="8050635"/>
          <a:ext cx="512062" cy="544508"/>
        </a:xfrm>
        <a:prstGeom prst="rect">
          <a:avLst/>
        </a:prstGeom>
      </xdr:spPr>
    </xdr:pic>
    <xdr:clientData/>
  </xdr:oneCellAnchor>
  <xdr:oneCellAnchor>
    <xdr:from>
      <xdr:col>12</xdr:col>
      <xdr:colOff>221364</xdr:colOff>
      <xdr:row>15</xdr:row>
      <xdr:rowOff>144885</xdr:rowOff>
    </xdr:from>
    <xdr:ext cx="512062" cy="544508"/>
    <xdr:pic>
      <xdr:nvPicPr>
        <xdr:cNvPr id="7" name="図 6" descr="pen.pn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9660639" y="4059660"/>
          <a:ext cx="512062" cy="544508"/>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41"/>
  <sheetViews>
    <sheetView tabSelected="1" zoomScale="85" zoomScaleNormal="85" workbookViewId="0">
      <selection activeCell="S18" sqref="S18"/>
    </sheetView>
  </sheetViews>
  <sheetFormatPr defaultColWidth="9.109375" defaultRowHeight="14.4" x14ac:dyDescent="0.15"/>
  <cols>
    <col min="1" max="1" width="2.6640625" style="35" customWidth="1"/>
    <col min="2" max="2" width="3.6640625" style="35" customWidth="1"/>
    <col min="3" max="3" width="13.6640625" style="35" customWidth="1"/>
    <col min="4" max="4" width="5.6640625" style="35" customWidth="1"/>
    <col min="5" max="5" width="13.33203125" style="36" customWidth="1"/>
    <col min="6" max="6" width="14.33203125" style="35" customWidth="1"/>
    <col min="7" max="7" width="20.6640625" style="35" customWidth="1"/>
    <col min="8" max="8" width="2.6640625" style="35" customWidth="1"/>
    <col min="9" max="9" width="30.109375" style="35" customWidth="1"/>
    <col min="10" max="10" width="11.109375" style="35" customWidth="1"/>
    <col min="11" max="11" width="20.6640625" style="35" customWidth="1"/>
    <col min="12" max="12" width="2.6640625" style="32" customWidth="1"/>
    <col min="13" max="13" width="12.33203125" style="35" customWidth="1"/>
    <col min="14" max="14" width="13.44140625" style="34" customWidth="1"/>
    <col min="15" max="15" width="9.44140625" style="34" customWidth="1"/>
    <col min="16" max="16" width="8.44140625" style="34" bestFit="1" customWidth="1"/>
    <col min="17" max="17" width="16.5546875" style="34" bestFit="1" customWidth="1"/>
    <col min="18" max="18" width="13" style="185" bestFit="1" customWidth="1"/>
    <col min="19" max="19" width="10.6640625" style="185" customWidth="1"/>
    <col min="20" max="23" width="9.109375" style="35"/>
    <col min="24" max="24" width="9.5546875" style="35" bestFit="1" customWidth="1"/>
    <col min="25" max="16384" width="9.109375" style="35"/>
  </cols>
  <sheetData>
    <row r="1" spans="2:19" ht="30" customHeight="1" x14ac:dyDescent="0.15">
      <c r="B1" s="107" t="s">
        <v>159</v>
      </c>
      <c r="C1" s="108"/>
      <c r="D1" s="108"/>
      <c r="E1" s="108"/>
      <c r="F1" s="108"/>
      <c r="G1" s="108"/>
      <c r="H1" s="108"/>
      <c r="I1" s="108"/>
      <c r="J1" s="108"/>
      <c r="K1" s="108"/>
      <c r="L1" s="108"/>
      <c r="M1" s="108"/>
      <c r="N1" s="108"/>
      <c r="O1" s="108"/>
      <c r="P1" s="108"/>
      <c r="Q1" s="108"/>
      <c r="R1" s="186"/>
      <c r="S1" s="186"/>
    </row>
    <row r="2" spans="2:19" ht="39.9" customHeight="1" thickBot="1" x14ac:dyDescent="0.3">
      <c r="B2" s="111"/>
      <c r="C2" s="112"/>
      <c r="D2" s="112"/>
      <c r="E2" s="112"/>
      <c r="F2" s="112"/>
      <c r="G2" s="41" t="s">
        <v>10</v>
      </c>
      <c r="H2" s="42"/>
      <c r="I2" s="113" t="s">
        <v>156</v>
      </c>
      <c r="J2" s="114"/>
      <c r="K2" s="114"/>
      <c r="L2" s="114"/>
      <c r="M2" s="114"/>
      <c r="N2" s="114"/>
      <c r="O2" s="114"/>
      <c r="P2" s="114"/>
      <c r="Q2" s="114"/>
      <c r="R2" s="186"/>
      <c r="S2" s="186"/>
    </row>
    <row r="3" spans="2:19" ht="9.9" customHeight="1" thickBot="1" x14ac:dyDescent="0.2">
      <c r="B3" s="109"/>
      <c r="C3" s="109"/>
      <c r="D3" s="109"/>
      <c r="E3" s="109"/>
      <c r="F3" s="109"/>
      <c r="G3"/>
      <c r="H3"/>
      <c r="I3" s="110"/>
      <c r="J3" s="110"/>
      <c r="K3" s="110"/>
      <c r="L3" s="43"/>
      <c r="M3"/>
      <c r="N3" s="44"/>
      <c r="O3" s="44"/>
      <c r="P3" s="44"/>
      <c r="Q3" s="44"/>
      <c r="R3" s="186"/>
      <c r="S3" s="186"/>
    </row>
    <row r="4" spans="2:19" ht="20.100000000000001" customHeight="1" thickTop="1" x14ac:dyDescent="0.15">
      <c r="B4" s="120" t="s">
        <v>160</v>
      </c>
      <c r="C4" s="121"/>
      <c r="D4" s="121"/>
      <c r="E4" s="121"/>
      <c r="F4" s="121"/>
      <c r="G4" s="45">
        <f>(G6+G17)</f>
        <v>28900000</v>
      </c>
      <c r="H4"/>
      <c r="I4" s="131" t="s">
        <v>31</v>
      </c>
      <c r="J4" s="132"/>
      <c r="K4" s="45">
        <f>ROUND(SUM(K5:K12),1)</f>
        <v>5236000</v>
      </c>
      <c r="L4" s="43"/>
      <c r="M4" s="140" t="s">
        <v>126</v>
      </c>
      <c r="N4" s="141"/>
      <c r="O4" s="141"/>
      <c r="P4" s="153">
        <f>K33+K34</f>
        <v>38578100</v>
      </c>
      <c r="Q4" s="154"/>
      <c r="R4" s="187" t="s">
        <v>143</v>
      </c>
      <c r="S4" s="186"/>
    </row>
    <row r="5" spans="2:19" ht="20.100000000000001" customHeight="1" x14ac:dyDescent="0.15">
      <c r="B5" s="100" t="s">
        <v>162</v>
      </c>
      <c r="C5" s="101"/>
      <c r="D5" s="101"/>
      <c r="E5" s="101"/>
      <c r="F5" s="101"/>
      <c r="G5" s="102"/>
      <c r="H5" s="46"/>
      <c r="I5" s="163" t="s">
        <v>32</v>
      </c>
      <c r="J5" s="164"/>
      <c r="K5" s="31">
        <v>5000000</v>
      </c>
      <c r="L5" s="43"/>
      <c r="M5" s="142" t="s">
        <v>127</v>
      </c>
      <c r="N5" s="143"/>
      <c r="O5" s="143"/>
      <c r="P5" s="144">
        <v>1000000</v>
      </c>
      <c r="Q5" s="145"/>
      <c r="R5" s="179" t="s">
        <v>141</v>
      </c>
      <c r="S5" s="186"/>
    </row>
    <row r="6" spans="2:19" ht="20.100000000000001" customHeight="1" x14ac:dyDescent="0.15">
      <c r="B6" s="47"/>
      <c r="C6" s="26">
        <v>40</v>
      </c>
      <c r="D6" s="48" t="s">
        <v>0</v>
      </c>
      <c r="E6" s="49" t="s">
        <v>1</v>
      </c>
      <c r="F6" s="50">
        <v>70</v>
      </c>
      <c r="G6" s="51">
        <f>C6*F6*10000</f>
        <v>28000000</v>
      </c>
      <c r="H6" s="43">
        <f>C6*F6</f>
        <v>2800</v>
      </c>
      <c r="I6" s="115" t="s">
        <v>164</v>
      </c>
      <c r="J6" s="106"/>
      <c r="K6" s="51">
        <f>IF(K5=0,0,(K5*0.03+60000)*1.1)</f>
        <v>231000.00000000003</v>
      </c>
      <c r="L6" s="43"/>
      <c r="M6" s="142" t="s">
        <v>128</v>
      </c>
      <c r="N6" s="143"/>
      <c r="O6" s="143"/>
      <c r="P6" s="144"/>
      <c r="Q6" s="145"/>
      <c r="R6" s="180">
        <f>Q19/P7</f>
        <v>0.24426713235922615</v>
      </c>
      <c r="S6" s="181" t="s">
        <v>154</v>
      </c>
    </row>
    <row r="7" spans="2:19" ht="20.100000000000001" customHeight="1" x14ac:dyDescent="0.15">
      <c r="B7" s="52" t="s">
        <v>18</v>
      </c>
      <c r="C7" s="118" t="s">
        <v>25</v>
      </c>
      <c r="D7" s="118"/>
      <c r="E7" s="118"/>
      <c r="F7" s="118"/>
      <c r="G7" s="53" t="s">
        <v>12</v>
      </c>
      <c r="H7" s="43" t="e">
        <f>D7*#REF!</f>
        <v>#REF!</v>
      </c>
      <c r="I7" s="54" t="s">
        <v>26</v>
      </c>
      <c r="J7" s="29" t="s">
        <v>56</v>
      </c>
      <c r="K7" s="51" t="str">
        <f>IF(J7="あり",150000,"")</f>
        <v/>
      </c>
      <c r="L7" s="43"/>
      <c r="M7" s="142" t="s">
        <v>131</v>
      </c>
      <c r="N7" s="143"/>
      <c r="O7" s="143"/>
      <c r="P7" s="144">
        <v>5000000</v>
      </c>
      <c r="Q7" s="145"/>
      <c r="R7" s="179" t="s">
        <v>144</v>
      </c>
      <c r="S7" s="186"/>
    </row>
    <row r="8" spans="2:19" ht="20.100000000000001" customHeight="1" x14ac:dyDescent="0.15">
      <c r="B8" s="55" t="s">
        <v>19</v>
      </c>
      <c r="C8" s="118" t="s">
        <v>52</v>
      </c>
      <c r="D8" s="118"/>
      <c r="E8" s="118"/>
      <c r="F8" s="118"/>
      <c r="G8" s="53" t="s">
        <v>12</v>
      </c>
      <c r="H8"/>
      <c r="I8" s="115" t="s">
        <v>34</v>
      </c>
      <c r="J8" s="106"/>
      <c r="K8" s="31">
        <f>IF(K5=0,0,IF(K5&lt;=10000000,5000,IF(K5&lt;=50000000,10000,"")))</f>
        <v>5000</v>
      </c>
      <c r="L8" s="43"/>
      <c r="M8" s="56" t="s">
        <v>46</v>
      </c>
      <c r="N8" s="148" t="s">
        <v>74</v>
      </c>
      <c r="O8" s="148"/>
      <c r="P8" s="155"/>
      <c r="Q8" s="156"/>
      <c r="R8" s="180">
        <f>((PMT(4%/12,O15*12,-P12)*12)+(PMT(4%/2,O15*2,-P13)*2))/P7</f>
        <v>0.39956999768760221</v>
      </c>
      <c r="S8" s="181" t="s">
        <v>153</v>
      </c>
    </row>
    <row r="9" spans="2:19" ht="20.100000000000001" customHeight="1" x14ac:dyDescent="0.15">
      <c r="B9" s="55" t="s">
        <v>19</v>
      </c>
      <c r="C9" s="106" t="s">
        <v>158</v>
      </c>
      <c r="D9" s="118"/>
      <c r="E9" s="118"/>
      <c r="F9" s="118"/>
      <c r="G9" s="57" t="s">
        <v>12</v>
      </c>
      <c r="H9"/>
      <c r="I9" s="54" t="s">
        <v>4</v>
      </c>
      <c r="J9" s="29" t="s">
        <v>56</v>
      </c>
      <c r="K9" s="51" t="str">
        <f>IF(J9="あり",50000,"")</f>
        <v/>
      </c>
      <c r="L9" s="43"/>
      <c r="M9" s="56" t="s">
        <v>45</v>
      </c>
      <c r="N9" s="148"/>
      <c r="O9" s="148"/>
      <c r="P9" s="159">
        <f>SUM(P4-P5)</f>
        <v>37578100</v>
      </c>
      <c r="Q9" s="160"/>
      <c r="R9" s="182" t="s">
        <v>142</v>
      </c>
      <c r="S9" s="186"/>
    </row>
    <row r="10" spans="2:19" ht="20.100000000000001" customHeight="1" x14ac:dyDescent="0.15">
      <c r="B10" s="55" t="s">
        <v>20</v>
      </c>
      <c r="C10" s="106" t="s">
        <v>53</v>
      </c>
      <c r="D10" s="118"/>
      <c r="E10" s="118"/>
      <c r="F10" s="118"/>
      <c r="G10" s="57" t="s">
        <v>12</v>
      </c>
      <c r="H10"/>
      <c r="I10" s="54" t="s">
        <v>27</v>
      </c>
      <c r="J10" s="29" t="s">
        <v>56</v>
      </c>
      <c r="K10" s="51" t="str">
        <f>IF(J10="あり",150000,"")</f>
        <v/>
      </c>
      <c r="L10" s="43"/>
      <c r="M10" s="149" t="s">
        <v>133</v>
      </c>
      <c r="N10" s="150"/>
      <c r="O10" s="150"/>
      <c r="P10" s="150"/>
      <c r="Q10" s="151"/>
      <c r="R10" s="183">
        <f>(((PMT(4%/12,O15*12,-P12)*12)+(PMT(4%/2,O15*2,-P13)*2))/35%)+1</f>
        <v>5708143.8241086034</v>
      </c>
      <c r="S10" s="186"/>
    </row>
    <row r="11" spans="2:19" ht="20.100000000000001" customHeight="1" x14ac:dyDescent="0.15">
      <c r="B11" s="55" t="s">
        <v>20</v>
      </c>
      <c r="C11" s="106" t="s">
        <v>13</v>
      </c>
      <c r="D11" s="118"/>
      <c r="E11" s="118"/>
      <c r="F11" s="118"/>
      <c r="G11" s="57" t="s">
        <v>12</v>
      </c>
      <c r="H11"/>
      <c r="I11" s="54" t="s">
        <v>33</v>
      </c>
      <c r="J11" s="29" t="s">
        <v>56</v>
      </c>
      <c r="K11" s="51" t="str">
        <f>IF(J11="あり",200000,"")</f>
        <v/>
      </c>
      <c r="L11" s="43"/>
      <c r="M11" s="161" t="s">
        <v>132</v>
      </c>
      <c r="N11" s="162"/>
      <c r="O11" s="162"/>
      <c r="P11" s="146">
        <f>SUM(P9)</f>
        <v>37578100</v>
      </c>
      <c r="Q11" s="147"/>
      <c r="R11" s="186"/>
      <c r="S11" s="186"/>
    </row>
    <row r="12" spans="2:19" ht="20.100000000000001" customHeight="1" x14ac:dyDescent="0.15">
      <c r="B12" s="55" t="s">
        <v>20</v>
      </c>
      <c r="C12" s="106" t="s">
        <v>14</v>
      </c>
      <c r="D12" s="118"/>
      <c r="E12" s="118"/>
      <c r="F12" s="118"/>
      <c r="G12" s="57" t="s">
        <v>12</v>
      </c>
      <c r="H12"/>
      <c r="I12" s="116" t="s">
        <v>28</v>
      </c>
      <c r="J12" s="117"/>
      <c r="K12" s="58" t="s">
        <v>51</v>
      </c>
      <c r="L12" s="43"/>
      <c r="M12" s="152" t="s">
        <v>134</v>
      </c>
      <c r="N12" s="59" t="s">
        <v>135</v>
      </c>
      <c r="O12" s="60"/>
      <c r="P12" s="146">
        <f>P11-P13</f>
        <v>31578100</v>
      </c>
      <c r="Q12" s="147"/>
      <c r="R12" s="186"/>
      <c r="S12" s="186"/>
    </row>
    <row r="13" spans="2:19" ht="20.100000000000001" customHeight="1" x14ac:dyDescent="0.15">
      <c r="B13" s="55" t="s">
        <v>20</v>
      </c>
      <c r="C13" s="106" t="s">
        <v>157</v>
      </c>
      <c r="D13" s="118"/>
      <c r="E13" s="118"/>
      <c r="F13" s="118"/>
      <c r="G13" s="57" t="s">
        <v>12</v>
      </c>
      <c r="H13"/>
      <c r="I13" s="172" t="s">
        <v>44</v>
      </c>
      <c r="J13" s="173"/>
      <c r="K13" s="61">
        <f>SUM(K14:K16)</f>
        <v>195000</v>
      </c>
      <c r="L13" s="43">
        <f>SUM(K7:K12)</f>
        <v>5000</v>
      </c>
      <c r="M13" s="152"/>
      <c r="N13" s="59" t="s">
        <v>136</v>
      </c>
      <c r="O13" s="59"/>
      <c r="P13" s="146">
        <v>6000000</v>
      </c>
      <c r="Q13" s="147"/>
      <c r="R13" s="186"/>
      <c r="S13" s="181" t="s">
        <v>155</v>
      </c>
    </row>
    <row r="14" spans="2:19" ht="20.100000000000001" customHeight="1" x14ac:dyDescent="0.15">
      <c r="B14" s="55" t="s">
        <v>20</v>
      </c>
      <c r="C14" s="106" t="s">
        <v>22</v>
      </c>
      <c r="D14" s="118"/>
      <c r="E14" s="118"/>
      <c r="F14" s="118"/>
      <c r="G14" s="57" t="s">
        <v>12</v>
      </c>
      <c r="H14"/>
      <c r="I14" s="115" t="s">
        <v>72</v>
      </c>
      <c r="J14" s="106"/>
      <c r="K14" s="53" t="s">
        <v>51</v>
      </c>
      <c r="L14" s="43"/>
      <c r="M14" s="137" t="s">
        <v>137</v>
      </c>
      <c r="N14" s="138"/>
      <c r="O14" s="138"/>
      <c r="P14" s="138"/>
      <c r="Q14" s="139"/>
      <c r="R14" s="186"/>
      <c r="S14" s="186"/>
    </row>
    <row r="15" spans="2:19" ht="20.100000000000001" customHeight="1" x14ac:dyDescent="0.5">
      <c r="B15" s="55" t="s">
        <v>19</v>
      </c>
      <c r="C15" s="118" t="s">
        <v>15</v>
      </c>
      <c r="D15" s="118"/>
      <c r="E15" s="118"/>
      <c r="F15" s="118"/>
      <c r="G15" s="57" t="s">
        <v>12</v>
      </c>
      <c r="H15"/>
      <c r="I15" s="115" t="s">
        <v>73</v>
      </c>
      <c r="J15" s="106"/>
      <c r="K15" s="51">
        <v>150000</v>
      </c>
      <c r="L15" s="43"/>
      <c r="M15" s="62" t="s">
        <v>11</v>
      </c>
      <c r="N15" s="60" t="s">
        <v>129</v>
      </c>
      <c r="O15" s="124">
        <v>35</v>
      </c>
      <c r="P15" s="124"/>
      <c r="Q15" s="63">
        <f>O15*12</f>
        <v>420</v>
      </c>
      <c r="R15" s="186"/>
      <c r="S15" s="186"/>
    </row>
    <row r="16" spans="2:19" ht="20.100000000000001" customHeight="1" x14ac:dyDescent="0.2">
      <c r="B16" s="128" t="s">
        <v>150</v>
      </c>
      <c r="C16" s="129"/>
      <c r="D16" s="129"/>
      <c r="E16" s="129"/>
      <c r="F16" s="129"/>
      <c r="G16" s="130"/>
      <c r="H16"/>
      <c r="I16" s="115" t="s">
        <v>163</v>
      </c>
      <c r="J16" s="106"/>
      <c r="K16" s="51">
        <v>45000</v>
      </c>
      <c r="L16" s="43"/>
      <c r="M16" s="64"/>
      <c r="N16" s="129" t="s">
        <v>79</v>
      </c>
      <c r="O16" s="118"/>
      <c r="P16" s="118"/>
      <c r="Q16" s="30">
        <v>7.4999999999999997E-3</v>
      </c>
      <c r="R16" s="184"/>
      <c r="S16" s="186"/>
    </row>
    <row r="17" spans="2:19" ht="20.100000000000001" customHeight="1" x14ac:dyDescent="0.2">
      <c r="B17" s="65"/>
      <c r="C17" s="27">
        <v>3</v>
      </c>
      <c r="D17" s="66" t="s">
        <v>0</v>
      </c>
      <c r="E17" s="67" t="s">
        <v>1</v>
      </c>
      <c r="F17" s="188">
        <v>30</v>
      </c>
      <c r="G17" s="68">
        <f>C17*F17*10000</f>
        <v>900000</v>
      </c>
      <c r="H17"/>
      <c r="I17" s="122" t="s">
        <v>40</v>
      </c>
      <c r="J17" s="123"/>
      <c r="K17" s="69">
        <f>SUM(K18:K31)</f>
        <v>630000</v>
      </c>
      <c r="L17" s="43">
        <f>SUM(K14:K16)</f>
        <v>195000</v>
      </c>
      <c r="M17" s="64"/>
      <c r="N17" s="129" t="s">
        <v>8</v>
      </c>
      <c r="O17" s="118"/>
      <c r="P17" s="118"/>
      <c r="Q17" s="70">
        <f>基本!C3</f>
        <v>85508.704228547809</v>
      </c>
      <c r="R17" s="186"/>
      <c r="S17" s="186"/>
    </row>
    <row r="18" spans="2:19" ht="20.100000000000001" customHeight="1" x14ac:dyDescent="0.2">
      <c r="B18" s="125" t="s">
        <v>29</v>
      </c>
      <c r="C18" s="126"/>
      <c r="D18" s="126"/>
      <c r="E18" s="126"/>
      <c r="F18" s="126"/>
      <c r="G18" s="71">
        <f>SUM(G19:G27)</f>
        <v>110000</v>
      </c>
      <c r="H18"/>
      <c r="I18" s="133" t="s">
        <v>35</v>
      </c>
      <c r="J18" s="134"/>
      <c r="K18" s="72" t="s">
        <v>60</v>
      </c>
      <c r="L18" s="43"/>
      <c r="M18" s="64"/>
      <c r="N18" s="129" t="s">
        <v>138</v>
      </c>
      <c r="O18" s="118"/>
      <c r="P18" s="118"/>
      <c r="Q18" s="70">
        <f>基本!J9</f>
        <v>97615.60552677844</v>
      </c>
      <c r="R18" s="186"/>
      <c r="S18" s="186"/>
    </row>
    <row r="19" spans="2:19" ht="20.100000000000001" customHeight="1" thickBot="1" x14ac:dyDescent="0.25">
      <c r="B19" s="73" t="s">
        <v>18</v>
      </c>
      <c r="C19" s="119" t="s">
        <v>17</v>
      </c>
      <c r="D19" s="119"/>
      <c r="E19" s="119"/>
      <c r="F19" s="28" t="s">
        <v>56</v>
      </c>
      <c r="G19" s="74" t="str">
        <f>IF(F19="あり",1200000,"")</f>
        <v/>
      </c>
      <c r="H19" s="75"/>
      <c r="I19" s="135" t="s">
        <v>36</v>
      </c>
      <c r="J19" s="136"/>
      <c r="K19" s="167" t="s">
        <v>39</v>
      </c>
      <c r="L19" s="43"/>
      <c r="M19" s="76"/>
      <c r="N19" s="157" t="s">
        <v>140</v>
      </c>
      <c r="O19" s="158"/>
      <c r="P19" s="158"/>
      <c r="Q19" s="77">
        <f>(Q17*12)+(Q18*2)</f>
        <v>1221335.6617961307</v>
      </c>
      <c r="R19" s="186"/>
      <c r="S19" s="186"/>
    </row>
    <row r="20" spans="2:19" ht="20.100000000000001" customHeight="1" thickTop="1" thickBot="1" x14ac:dyDescent="0.25">
      <c r="B20" s="55" t="s">
        <v>18</v>
      </c>
      <c r="C20" s="106" t="s">
        <v>50</v>
      </c>
      <c r="D20" s="106"/>
      <c r="E20" s="106"/>
      <c r="F20" s="106"/>
      <c r="G20" s="53" t="s">
        <v>148</v>
      </c>
      <c r="H20"/>
      <c r="I20" s="135" t="s">
        <v>61</v>
      </c>
      <c r="J20" s="136"/>
      <c r="K20" s="167"/>
      <c r="L20" s="43"/>
      <c r="M20" s="78"/>
      <c r="N20" s="44"/>
      <c r="O20" s="44"/>
      <c r="P20" s="44"/>
      <c r="Q20" s="44"/>
      <c r="R20" s="186"/>
      <c r="S20" s="186"/>
    </row>
    <row r="21" spans="2:19" ht="20.100000000000001" customHeight="1" thickTop="1" x14ac:dyDescent="0.15">
      <c r="B21" s="55" t="s">
        <v>18</v>
      </c>
      <c r="C21" s="106" t="s">
        <v>16</v>
      </c>
      <c r="D21" s="106"/>
      <c r="E21" s="106"/>
      <c r="F21" s="106"/>
      <c r="G21" s="51">
        <f>データ!A26</f>
        <v>110000</v>
      </c>
      <c r="H21" s="79"/>
      <c r="I21" s="135" t="s">
        <v>62</v>
      </c>
      <c r="J21" s="136"/>
      <c r="K21" s="167"/>
      <c r="L21" s="43"/>
      <c r="M21" s="140" t="s">
        <v>126</v>
      </c>
      <c r="N21" s="141"/>
      <c r="O21" s="141"/>
      <c r="P21" s="153">
        <f>P4</f>
        <v>38578100</v>
      </c>
      <c r="Q21" s="154"/>
      <c r="R21" s="187" t="s">
        <v>143</v>
      </c>
      <c r="S21" s="186"/>
    </row>
    <row r="22" spans="2:19" ht="20.100000000000001" customHeight="1" x14ac:dyDescent="0.15">
      <c r="B22" s="55" t="s">
        <v>18</v>
      </c>
      <c r="C22" s="106" t="s">
        <v>69</v>
      </c>
      <c r="D22" s="106"/>
      <c r="E22" s="106"/>
      <c r="F22" s="106"/>
      <c r="G22" s="80" t="s">
        <v>51</v>
      </c>
      <c r="H22"/>
      <c r="I22" s="135" t="s">
        <v>63</v>
      </c>
      <c r="J22" s="136"/>
      <c r="K22" s="167"/>
      <c r="L22" s="43"/>
      <c r="M22" s="142" t="s">
        <v>127</v>
      </c>
      <c r="N22" s="143"/>
      <c r="O22" s="143"/>
      <c r="P22" s="144">
        <v>1000000</v>
      </c>
      <c r="Q22" s="145"/>
      <c r="R22" s="179" t="s">
        <v>141</v>
      </c>
      <c r="S22" s="186"/>
    </row>
    <row r="23" spans="2:19" ht="20.100000000000001" customHeight="1" x14ac:dyDescent="0.15">
      <c r="B23" s="55" t="s">
        <v>18</v>
      </c>
      <c r="C23" s="118" t="s">
        <v>149</v>
      </c>
      <c r="D23" s="118"/>
      <c r="E23" s="118"/>
      <c r="F23" s="29" t="s">
        <v>56</v>
      </c>
      <c r="G23" s="81" t="str">
        <f>IF(F23="あり",C6*2*10000,"")</f>
        <v/>
      </c>
      <c r="H23"/>
      <c r="I23" s="135" t="s">
        <v>37</v>
      </c>
      <c r="J23" s="136"/>
      <c r="K23" s="167"/>
      <c r="L23" s="43"/>
      <c r="M23" s="142" t="s">
        <v>128</v>
      </c>
      <c r="N23" s="143"/>
      <c r="O23" s="143"/>
      <c r="P23" s="144"/>
      <c r="Q23" s="145"/>
      <c r="R23" s="180">
        <f>Q35/P24</f>
        <v>0.27990037757968994</v>
      </c>
      <c r="S23" s="181" t="s">
        <v>154</v>
      </c>
    </row>
    <row r="24" spans="2:19" ht="20.100000000000001" customHeight="1" x14ac:dyDescent="0.15">
      <c r="B24" s="82" t="s">
        <v>18</v>
      </c>
      <c r="C24" s="118" t="s">
        <v>47</v>
      </c>
      <c r="D24" s="118"/>
      <c r="E24" s="118"/>
      <c r="F24" s="29" t="s">
        <v>56</v>
      </c>
      <c r="G24" s="81" t="str">
        <f>IF(F24="あり",225*10000,"")</f>
        <v/>
      </c>
      <c r="H24"/>
      <c r="I24" s="135" t="s">
        <v>64</v>
      </c>
      <c r="J24" s="136"/>
      <c r="K24" s="51">
        <v>80000</v>
      </c>
      <c r="L24" s="43"/>
      <c r="M24" s="142" t="s">
        <v>131</v>
      </c>
      <c r="N24" s="143"/>
      <c r="O24" s="143"/>
      <c r="P24" s="144">
        <v>5000000</v>
      </c>
      <c r="Q24" s="145"/>
      <c r="R24" s="179" t="s">
        <v>144</v>
      </c>
      <c r="S24" s="186"/>
    </row>
    <row r="25" spans="2:19" ht="20.100000000000001" customHeight="1" x14ac:dyDescent="0.15">
      <c r="B25" s="83" t="s">
        <v>18</v>
      </c>
      <c r="C25" s="118" t="s">
        <v>70</v>
      </c>
      <c r="D25" s="118"/>
      <c r="E25" s="118"/>
      <c r="F25" s="29" t="s">
        <v>56</v>
      </c>
      <c r="G25" s="81" t="str">
        <f>IF(F25="あり",C6*1*10000,"")</f>
        <v/>
      </c>
      <c r="H25"/>
      <c r="I25" s="135" t="s">
        <v>65</v>
      </c>
      <c r="J25" s="136"/>
      <c r="K25" s="51">
        <v>100000</v>
      </c>
      <c r="L25" s="43"/>
      <c r="M25" s="56" t="s">
        <v>46</v>
      </c>
      <c r="N25" s="148" t="s">
        <v>74</v>
      </c>
      <c r="O25" s="148"/>
      <c r="P25" s="155"/>
      <c r="Q25" s="156"/>
      <c r="R25" s="180">
        <f>((PMT(4%/12,O31*12,-P29)*12)+(PMT(4%/2,O31*2,-P30)*2))/P24</f>
        <v>0.43086394858364302</v>
      </c>
      <c r="S25" s="181" t="s">
        <v>153</v>
      </c>
    </row>
    <row r="26" spans="2:19" ht="20.100000000000001" customHeight="1" x14ac:dyDescent="0.15">
      <c r="B26" s="84" t="s">
        <v>18</v>
      </c>
      <c r="C26" s="106" t="s">
        <v>21</v>
      </c>
      <c r="D26" s="106"/>
      <c r="E26" s="106"/>
      <c r="F26" s="106"/>
      <c r="G26" s="80" t="s">
        <v>51</v>
      </c>
      <c r="H26"/>
      <c r="I26" s="135" t="s">
        <v>42</v>
      </c>
      <c r="J26" s="136"/>
      <c r="K26" s="85" t="s">
        <v>51</v>
      </c>
      <c r="L26" s="43"/>
      <c r="M26" s="56" t="s">
        <v>9</v>
      </c>
      <c r="N26" s="148"/>
      <c r="O26" s="148"/>
      <c r="P26" s="159">
        <f>SUM(P21-P22)</f>
        <v>37578100</v>
      </c>
      <c r="Q26" s="160"/>
      <c r="R26" s="182" t="s">
        <v>142</v>
      </c>
      <c r="S26" s="186"/>
    </row>
    <row r="27" spans="2:19" ht="20.100000000000001" customHeight="1" x14ac:dyDescent="0.15">
      <c r="B27" s="86"/>
      <c r="C27" s="105"/>
      <c r="D27" s="105"/>
      <c r="E27" s="105"/>
      <c r="F27" s="105"/>
      <c r="G27" s="87"/>
      <c r="H27"/>
      <c r="I27" s="135" t="s">
        <v>66</v>
      </c>
      <c r="J27" s="136"/>
      <c r="K27" s="51">
        <v>450000</v>
      </c>
      <c r="L27" s="43"/>
      <c r="M27" s="149" t="s">
        <v>133</v>
      </c>
      <c r="N27" s="150"/>
      <c r="O27" s="150"/>
      <c r="P27" s="150"/>
      <c r="Q27" s="151"/>
      <c r="R27" s="183">
        <f>(((PMT(4%/12,O31*12,-P29)*12)+(PMT(4%/2,O31*2,-P30)*2))/35%)+1</f>
        <v>6155200.2654806152</v>
      </c>
      <c r="S27" s="186"/>
    </row>
    <row r="28" spans="2:19" ht="20.100000000000001" customHeight="1" x14ac:dyDescent="0.15">
      <c r="B28" s="127" t="s">
        <v>30</v>
      </c>
      <c r="C28" s="126"/>
      <c r="D28" s="126"/>
      <c r="E28" s="126"/>
      <c r="F28" s="126"/>
      <c r="G28" s="61">
        <f>SUM(G29:G32)</f>
        <v>0</v>
      </c>
      <c r="H28" s="88"/>
      <c r="I28" s="54" t="s">
        <v>151</v>
      </c>
      <c r="J28" s="89"/>
      <c r="K28" s="90"/>
      <c r="L28" s="43"/>
      <c r="M28" s="161" t="s">
        <v>132</v>
      </c>
      <c r="N28" s="162"/>
      <c r="O28" s="162"/>
      <c r="P28" s="146">
        <f>SUM(P26)</f>
        <v>37578100</v>
      </c>
      <c r="Q28" s="147"/>
      <c r="R28" s="186"/>
      <c r="S28" s="186"/>
    </row>
    <row r="29" spans="2:19" ht="20.100000000000001" customHeight="1" x14ac:dyDescent="0.15">
      <c r="B29" s="91" t="s">
        <v>18</v>
      </c>
      <c r="C29" s="118" t="s">
        <v>48</v>
      </c>
      <c r="D29" s="118"/>
      <c r="E29" s="118"/>
      <c r="F29" s="29" t="s">
        <v>56</v>
      </c>
      <c r="G29" s="51" t="str">
        <f>IF(F29="あり",600000,"")</f>
        <v/>
      </c>
      <c r="H29"/>
      <c r="I29" s="135" t="s">
        <v>38</v>
      </c>
      <c r="J29" s="136"/>
      <c r="K29" s="85" t="s">
        <v>51</v>
      </c>
      <c r="L29" s="43"/>
      <c r="M29" s="152" t="s">
        <v>134</v>
      </c>
      <c r="N29" s="59" t="s">
        <v>135</v>
      </c>
      <c r="O29" s="60"/>
      <c r="P29" s="146">
        <f>P28-P30</f>
        <v>31578100</v>
      </c>
      <c r="Q29" s="147"/>
      <c r="R29" s="186"/>
      <c r="S29" s="186"/>
    </row>
    <row r="30" spans="2:19" ht="20.100000000000001" customHeight="1" x14ac:dyDescent="0.15">
      <c r="B30" s="55" t="s">
        <v>18</v>
      </c>
      <c r="C30" s="106" t="s">
        <v>24</v>
      </c>
      <c r="D30" s="106"/>
      <c r="E30" s="106"/>
      <c r="F30" s="106"/>
      <c r="G30" s="80" t="s">
        <v>51</v>
      </c>
      <c r="H30"/>
      <c r="I30" s="135" t="s">
        <v>43</v>
      </c>
      <c r="J30" s="136"/>
      <c r="K30" s="85" t="s">
        <v>51</v>
      </c>
      <c r="L30" s="43"/>
      <c r="M30" s="152"/>
      <c r="N30" s="59" t="s">
        <v>136</v>
      </c>
      <c r="O30" s="59"/>
      <c r="P30" s="146">
        <v>6000000</v>
      </c>
      <c r="Q30" s="147"/>
      <c r="R30" s="186"/>
      <c r="S30" s="181" t="s">
        <v>155</v>
      </c>
    </row>
    <row r="31" spans="2:19" ht="20.100000000000001" customHeight="1" thickBot="1" x14ac:dyDescent="0.55000000000000004">
      <c r="B31" s="55" t="s">
        <v>18</v>
      </c>
      <c r="C31" s="106" t="s">
        <v>23</v>
      </c>
      <c r="D31" s="106"/>
      <c r="E31" s="106"/>
      <c r="F31" s="106"/>
      <c r="G31" s="80" t="s">
        <v>51</v>
      </c>
      <c r="H31"/>
      <c r="I31" s="168"/>
      <c r="J31" s="169"/>
      <c r="K31" s="92"/>
      <c r="L31" s="43"/>
      <c r="M31" s="62" t="s">
        <v>145</v>
      </c>
      <c r="N31" s="60" t="s">
        <v>129</v>
      </c>
      <c r="O31" s="124">
        <v>30</v>
      </c>
      <c r="P31" s="124"/>
      <c r="Q31" s="63">
        <f>O31*12</f>
        <v>360</v>
      </c>
      <c r="R31" s="186"/>
      <c r="S31" s="186"/>
    </row>
    <row r="32" spans="2:19" ht="20.100000000000001" customHeight="1" thickBot="1" x14ac:dyDescent="0.25">
      <c r="B32" s="93" t="s">
        <v>18</v>
      </c>
      <c r="C32" s="118" t="s">
        <v>49</v>
      </c>
      <c r="D32" s="118"/>
      <c r="E32" s="118"/>
      <c r="F32" s="29" t="s">
        <v>56</v>
      </c>
      <c r="G32" s="94" t="str">
        <f>IF(F32="あり",100000,"")</f>
        <v/>
      </c>
      <c r="H32"/>
      <c r="I32" s="170" t="s">
        <v>67</v>
      </c>
      <c r="J32" s="171"/>
      <c r="K32" s="95">
        <f>SUM(K4,K13,K17)</f>
        <v>6061000</v>
      </c>
      <c r="L32" s="43"/>
      <c r="M32" s="64"/>
      <c r="N32" s="129" t="s">
        <v>130</v>
      </c>
      <c r="O32" s="118"/>
      <c r="P32" s="118"/>
      <c r="Q32" s="30">
        <v>7.4999999999999997E-3</v>
      </c>
      <c r="R32" s="186"/>
      <c r="S32" s="186"/>
    </row>
    <row r="33" spans="2:19" ht="20.100000000000001" customHeight="1" thickBot="1" x14ac:dyDescent="0.25">
      <c r="B33" s="103" t="s">
        <v>71</v>
      </c>
      <c r="C33" s="104"/>
      <c r="D33" s="104"/>
      <c r="E33" s="104"/>
      <c r="F33" s="104"/>
      <c r="G33" s="96">
        <f>SUM(G28+G18+G4)</f>
        <v>29010000</v>
      </c>
      <c r="H33"/>
      <c r="I33" s="165" t="s">
        <v>41</v>
      </c>
      <c r="J33" s="166"/>
      <c r="K33" s="95">
        <f>G33+K32</f>
        <v>35071000</v>
      </c>
      <c r="L33" s="43"/>
      <c r="M33" s="64"/>
      <c r="N33" s="129" t="s">
        <v>8</v>
      </c>
      <c r="O33" s="118"/>
      <c r="P33" s="118"/>
      <c r="Q33" s="70">
        <f>基本!C429</f>
        <v>97982.138083354163</v>
      </c>
      <c r="R33" s="186"/>
      <c r="S33" s="186"/>
    </row>
    <row r="34" spans="2:19" ht="20.100000000000001" customHeight="1" thickBot="1" x14ac:dyDescent="0.25">
      <c r="B34"/>
      <c r="C34"/>
      <c r="D34"/>
      <c r="E34"/>
      <c r="F34"/>
      <c r="G34" s="97"/>
      <c r="H34" s="98"/>
      <c r="I34" s="165" t="s">
        <v>161</v>
      </c>
      <c r="J34" s="166"/>
      <c r="K34" s="95">
        <f>(G33+K32)*0.1</f>
        <v>3507100</v>
      </c>
      <c r="L34" s="43"/>
      <c r="M34" s="64"/>
      <c r="N34" s="129" t="s">
        <v>138</v>
      </c>
      <c r="O34" s="118"/>
      <c r="P34" s="118"/>
      <c r="Q34" s="70">
        <f>基本!J435</f>
        <v>111858.1154490999</v>
      </c>
      <c r="R34" s="186"/>
      <c r="S34" s="186"/>
    </row>
    <row r="35" spans="2:19" ht="16.8" thickBot="1" x14ac:dyDescent="0.25">
      <c r="B35"/>
      <c r="C35"/>
      <c r="D35"/>
      <c r="E35" s="99"/>
      <c r="F35"/>
      <c r="G35"/>
      <c r="H35"/>
      <c r="I35"/>
      <c r="J35"/>
      <c r="K35"/>
      <c r="L35" s="43"/>
      <c r="M35" s="76"/>
      <c r="N35" s="157" t="s">
        <v>140</v>
      </c>
      <c r="O35" s="158"/>
      <c r="P35" s="158"/>
      <c r="Q35" s="77">
        <f>(Q33*12)+(Q34*2)</f>
        <v>1399501.8878984498</v>
      </c>
      <c r="R35" s="186"/>
      <c r="S35" s="186"/>
    </row>
    <row r="36" spans="2:19" ht="21" customHeight="1" thickTop="1" x14ac:dyDescent="0.15">
      <c r="B36"/>
      <c r="C36"/>
      <c r="D36"/>
      <c r="E36" s="99"/>
      <c r="F36"/>
      <c r="G36"/>
      <c r="H36"/>
      <c r="I36"/>
      <c r="J36"/>
      <c r="K36"/>
      <c r="L36" s="43"/>
      <c r="M36" t="s">
        <v>152</v>
      </c>
      <c r="N36" s="44"/>
      <c r="O36" s="44"/>
      <c r="P36" s="44"/>
      <c r="Q36" s="44"/>
      <c r="R36" s="186"/>
      <c r="S36" s="186"/>
    </row>
    <row r="37" spans="2:19" ht="21" customHeight="1" x14ac:dyDescent="0.15"/>
    <row r="38" spans="2:19" ht="21" customHeight="1" x14ac:dyDescent="0.2">
      <c r="M38" s="33"/>
    </row>
    <row r="39" spans="2:19" ht="21" customHeight="1" x14ac:dyDescent="0.15">
      <c r="M39" s="37"/>
      <c r="N39" s="38"/>
      <c r="O39" s="38"/>
      <c r="P39" s="39"/>
      <c r="Q39" s="40"/>
    </row>
    <row r="40" spans="2:19" ht="21" customHeight="1" x14ac:dyDescent="0.2">
      <c r="M40" s="33"/>
      <c r="N40" s="38"/>
      <c r="O40" s="38"/>
      <c r="P40" s="39"/>
      <c r="Q40" s="40"/>
    </row>
    <row r="41" spans="2:19" ht="12" customHeight="1" x14ac:dyDescent="0.2">
      <c r="M41" s="33"/>
      <c r="N41" s="38"/>
      <c r="O41" s="38"/>
      <c r="P41" s="39"/>
      <c r="Q41" s="40"/>
    </row>
  </sheetData>
  <sheetProtection algorithmName="SHA-512" hashValue="BB1qWD6+TFXplb8Ge4P2ZMsB0CGsXA50h33F/GAdrWflhsnib6IbnpPZAnFYvLfRgwDXelXf7qML4LkCWGofEw==" saltValue="0E8j7YAAy2K9Pv/7Tm/5pg==" spinCount="100000" sheet="1" objects="1" scenarios="1"/>
  <mergeCells count="106">
    <mergeCell ref="P9:Q9"/>
    <mergeCell ref="I5:J5"/>
    <mergeCell ref="C29:E29"/>
    <mergeCell ref="C32:E32"/>
    <mergeCell ref="M27:Q27"/>
    <mergeCell ref="N32:P32"/>
    <mergeCell ref="N33:P33"/>
    <mergeCell ref="N34:P34"/>
    <mergeCell ref="C7:F7"/>
    <mergeCell ref="I23:J23"/>
    <mergeCell ref="M11:O11"/>
    <mergeCell ref="I6:J6"/>
    <mergeCell ref="I34:J34"/>
    <mergeCell ref="K19:K23"/>
    <mergeCell ref="I30:J30"/>
    <mergeCell ref="I31:J31"/>
    <mergeCell ref="I32:J32"/>
    <mergeCell ref="I33:J33"/>
    <mergeCell ref="I29:J29"/>
    <mergeCell ref="I24:J24"/>
    <mergeCell ref="I25:J25"/>
    <mergeCell ref="I26:J26"/>
    <mergeCell ref="I27:J27"/>
    <mergeCell ref="I13:J13"/>
    <mergeCell ref="N35:P35"/>
    <mergeCell ref="N16:P16"/>
    <mergeCell ref="N17:P17"/>
    <mergeCell ref="N18:P18"/>
    <mergeCell ref="N19:P19"/>
    <mergeCell ref="M29:M30"/>
    <mergeCell ref="P29:Q29"/>
    <mergeCell ref="P30:Q30"/>
    <mergeCell ref="M23:O23"/>
    <mergeCell ref="P23:Q23"/>
    <mergeCell ref="M24:O24"/>
    <mergeCell ref="P24:Q24"/>
    <mergeCell ref="N25:O25"/>
    <mergeCell ref="M21:O21"/>
    <mergeCell ref="P21:Q21"/>
    <mergeCell ref="M22:O22"/>
    <mergeCell ref="O31:P31"/>
    <mergeCell ref="P25:Q25"/>
    <mergeCell ref="P26:Q26"/>
    <mergeCell ref="M28:O28"/>
    <mergeCell ref="P28:Q28"/>
    <mergeCell ref="N26:O26"/>
    <mergeCell ref="P22:Q22"/>
    <mergeCell ref="I4:J4"/>
    <mergeCell ref="I14:J14"/>
    <mergeCell ref="I18:J18"/>
    <mergeCell ref="I19:J19"/>
    <mergeCell ref="I20:J20"/>
    <mergeCell ref="I21:J21"/>
    <mergeCell ref="I22:J22"/>
    <mergeCell ref="M14:Q14"/>
    <mergeCell ref="M4:O4"/>
    <mergeCell ref="M5:O5"/>
    <mergeCell ref="P5:Q5"/>
    <mergeCell ref="M6:O6"/>
    <mergeCell ref="M7:O7"/>
    <mergeCell ref="P6:Q6"/>
    <mergeCell ref="P7:Q7"/>
    <mergeCell ref="P12:Q12"/>
    <mergeCell ref="P13:Q13"/>
    <mergeCell ref="P11:Q11"/>
    <mergeCell ref="N8:O8"/>
    <mergeCell ref="N9:O9"/>
    <mergeCell ref="M10:Q10"/>
    <mergeCell ref="M12:M13"/>
    <mergeCell ref="P4:Q4"/>
    <mergeCell ref="P8:Q8"/>
    <mergeCell ref="I17:J17"/>
    <mergeCell ref="O15:P15"/>
    <mergeCell ref="B18:F18"/>
    <mergeCell ref="B28:F28"/>
    <mergeCell ref="B16:G16"/>
    <mergeCell ref="C11:F11"/>
    <mergeCell ref="C12:F12"/>
    <mergeCell ref="C13:F13"/>
    <mergeCell ref="C22:F22"/>
    <mergeCell ref="C23:E23"/>
    <mergeCell ref="C24:E24"/>
    <mergeCell ref="B33:F33"/>
    <mergeCell ref="C27:F27"/>
    <mergeCell ref="C30:F30"/>
    <mergeCell ref="C31:F31"/>
    <mergeCell ref="B1:Q1"/>
    <mergeCell ref="B3:F3"/>
    <mergeCell ref="I3:K3"/>
    <mergeCell ref="B2:F2"/>
    <mergeCell ref="I2:Q2"/>
    <mergeCell ref="I8:J8"/>
    <mergeCell ref="I12:J12"/>
    <mergeCell ref="C20:F20"/>
    <mergeCell ref="C21:F21"/>
    <mergeCell ref="C15:F15"/>
    <mergeCell ref="C8:F8"/>
    <mergeCell ref="C9:F9"/>
    <mergeCell ref="C10:F10"/>
    <mergeCell ref="C14:F14"/>
    <mergeCell ref="C19:E19"/>
    <mergeCell ref="I15:J15"/>
    <mergeCell ref="I16:J16"/>
    <mergeCell ref="C25:E25"/>
    <mergeCell ref="C26:F26"/>
    <mergeCell ref="B4:F4"/>
  </mergeCells>
  <phoneticPr fontId="3"/>
  <pageMargins left="0.39370078740157483" right="0.39370078740157483" top="0.51181102362204722" bottom="7.874015748031496E-2" header="0.19685039370078741" footer="7.874015748031496E-2"/>
  <pageSetup paperSize="9" scale="69" orientation="landscape" r:id="rId1"/>
  <headerFooter>
    <oddFooter>&amp;LCopyright (C) 2017 ○○○○ All Rights Reserved.&amp;R有限会社　斉藤工務店一級建築士事務所</oddFooter>
  </headerFooter>
  <colBreaks count="1" manualBreakCount="1">
    <brk id="18" max="1048575" man="1"/>
  </colBreaks>
  <ignoredErrors>
    <ignoredError sqref="H7" evalError="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データ!$A$29:$A$30</xm:f>
          </x14:formula1>
          <xm:sqref>F19 F23:F25 J7 J9:J11 F29 F32</xm:sqref>
        </x14:dataValidation>
        <x14:dataValidation type="list" allowBlank="1" showInputMessage="1" showErrorMessage="1" xr:uid="{00000000-0002-0000-0000-000002000000}">
          <x14:formula1>
            <xm:f>データ!$I$2:$I$27</xm:f>
          </x14:formula1>
          <xm:sqref>O15 O31</xm:sqref>
        </x14:dataValidation>
        <x14:dataValidation type="list" allowBlank="1" showInputMessage="1" showErrorMessage="1" xr:uid="{00000000-0002-0000-0000-000003000000}">
          <x14:formula1>
            <xm:f>データ!$E$26:$E$29</xm:f>
          </x14:formula1>
          <xm:sqref>K8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51"/>
  <sheetViews>
    <sheetView workbookViewId="0">
      <selection activeCell="G444" sqref="G444"/>
    </sheetView>
  </sheetViews>
  <sheetFormatPr defaultRowHeight="12" x14ac:dyDescent="0.15"/>
  <cols>
    <col min="1" max="1" width="10.33203125" customWidth="1"/>
    <col min="3" max="3" width="17.109375" bestFit="1" customWidth="1"/>
    <col min="4" max="4" width="15.5546875" bestFit="1" customWidth="1"/>
    <col min="5" max="5" width="14.44140625" bestFit="1" customWidth="1"/>
    <col min="6" max="6" width="13.33203125" bestFit="1" customWidth="1"/>
    <col min="13" max="13" width="11.6640625" bestFit="1" customWidth="1"/>
  </cols>
  <sheetData>
    <row r="1" spans="1:19" ht="16.2" x14ac:dyDescent="0.15">
      <c r="A1" s="1" t="s">
        <v>84</v>
      </c>
      <c r="C1" t="s">
        <v>146</v>
      </c>
    </row>
    <row r="2" spans="1:19" ht="16.2" x14ac:dyDescent="0.15">
      <c r="A2" s="2" t="s">
        <v>85</v>
      </c>
      <c r="B2" s="2" t="s">
        <v>86</v>
      </c>
      <c r="C2" s="3" t="s">
        <v>87</v>
      </c>
      <c r="D2" s="4" t="s">
        <v>88</v>
      </c>
      <c r="E2" s="3" t="s">
        <v>78</v>
      </c>
      <c r="F2" s="5" t="s">
        <v>89</v>
      </c>
      <c r="H2" s="1" t="s">
        <v>139</v>
      </c>
    </row>
    <row r="3" spans="1:19" x14ac:dyDescent="0.15">
      <c r="A3" s="175" t="s">
        <v>90</v>
      </c>
      <c r="B3" s="6">
        <v>1</v>
      </c>
      <c r="C3" s="7">
        <f>PMT(Jグレード!Q16/12,Jグレード!O15*12,-Jグレード!P12)</f>
        <v>85508.704228547809</v>
      </c>
      <c r="D3" s="8">
        <f>IF(C3=0,0,-PPMT(Jグレード!$Q$16/12,B3,MAX(Jグレード!$O$15*12),Jグレード!$P$12))</f>
        <v>65772.391728547824</v>
      </c>
      <c r="E3" s="8">
        <f>IF(C3=0,0,-IPMT(Jグレード!$Q$16/12,B3,MAX(Jグレード!$O$15*12),Jグレード!$P$12))</f>
        <v>19736.3125</v>
      </c>
      <c r="F3" s="9">
        <f>Jグレード!P12-D3</f>
        <v>31512327.608271454</v>
      </c>
      <c r="H3" s="21" t="s">
        <v>85</v>
      </c>
      <c r="I3" s="21" t="s">
        <v>86</v>
      </c>
      <c r="J3" s="22" t="s">
        <v>87</v>
      </c>
      <c r="K3" s="23" t="s">
        <v>88</v>
      </c>
      <c r="L3" s="23" t="s">
        <v>78</v>
      </c>
      <c r="M3" s="24" t="s">
        <v>89</v>
      </c>
      <c r="O3" s="15">
        <f>Jグレード!O15</f>
        <v>35</v>
      </c>
      <c r="P3" s="16">
        <f>PMT(O4/2,O3*2,-O5)</f>
        <v>16269.267587796407</v>
      </c>
      <c r="Q3" s="17">
        <v>1</v>
      </c>
      <c r="R3">
        <v>1500</v>
      </c>
      <c r="S3">
        <f>IF(Jグレード!$G$8=Q3,R3,0)</f>
        <v>0</v>
      </c>
    </row>
    <row r="4" spans="1:19" x14ac:dyDescent="0.15">
      <c r="A4" s="175"/>
      <c r="B4" s="6">
        <v>2</v>
      </c>
      <c r="C4" s="8">
        <f t="shared" ref="C4:C14" si="0">IF(F3&lt;1,0,C3)</f>
        <v>85508.704228547809</v>
      </c>
      <c r="D4" s="8">
        <f>IF(C4=0,0,-PPMT(Jグレード!$Q$16/12,B4,MAX(Jグレード!$O$15*12),Jグレード!$P$12))</f>
        <v>65813.49947337815</v>
      </c>
      <c r="E4" s="8">
        <f>IF(C4=0,0,-IPMT(Jグレード!$Q$16/12,B4,MAX(Jグレード!$O$15*12),Jグレード!$P$12))</f>
        <v>19695.204755169656</v>
      </c>
      <c r="F4" s="9">
        <f t="shared" ref="F4:F14" si="1">IF(F3&lt;0,0,F3-D4)</f>
        <v>31446514.108798075</v>
      </c>
      <c r="H4" s="177" t="s">
        <v>90</v>
      </c>
      <c r="I4" s="6"/>
      <c r="J4" s="25"/>
      <c r="K4" s="8"/>
      <c r="L4" s="8"/>
      <c r="M4" s="25"/>
      <c r="O4" s="18">
        <f>Jグレード!Q16</f>
        <v>7.4999999999999997E-3</v>
      </c>
      <c r="P4" s="19"/>
      <c r="Q4" s="17">
        <v>2</v>
      </c>
      <c r="R4">
        <v>2242</v>
      </c>
      <c r="S4">
        <f>IF(Jグレード!$G$8=Q4,R4,0)</f>
        <v>0</v>
      </c>
    </row>
    <row r="5" spans="1:19" x14ac:dyDescent="0.15">
      <c r="A5" s="175"/>
      <c r="B5" s="6">
        <v>3</v>
      </c>
      <c r="C5" s="8">
        <f t="shared" si="0"/>
        <v>85508.704228547809</v>
      </c>
      <c r="D5" s="8">
        <f>IF(C5=0,0,-PPMT(Jグレード!$Q$16/12,B5,MAX(Jグレード!$O$15*12),Jグレード!$P$12))</f>
        <v>65854.632910549015</v>
      </c>
      <c r="E5" s="8">
        <f>IF(C5=0,0,-IPMT(Jグレード!$Q$16/12,B5,MAX(Jグレード!$O$15*12),Jグレード!$P$12))</f>
        <v>19654.071317998794</v>
      </c>
      <c r="F5" s="9">
        <f t="shared" si="1"/>
        <v>31380659.475887526</v>
      </c>
      <c r="H5" s="177"/>
      <c r="I5" s="6"/>
      <c r="J5" s="25"/>
      <c r="K5" s="8"/>
      <c r="L5" s="8"/>
      <c r="M5" s="25"/>
      <c r="O5" s="16">
        <v>1000000</v>
      </c>
      <c r="P5" s="16"/>
      <c r="Q5" s="17">
        <v>3</v>
      </c>
      <c r="R5">
        <v>2979</v>
      </c>
      <c r="S5">
        <f>IF(Jグレード!$G$8=Q5,R5,0)</f>
        <v>0</v>
      </c>
    </row>
    <row r="6" spans="1:19" x14ac:dyDescent="0.15">
      <c r="A6" s="175"/>
      <c r="B6" s="6">
        <v>4</v>
      </c>
      <c r="C6" s="8">
        <f t="shared" si="0"/>
        <v>85508.704228547809</v>
      </c>
      <c r="D6" s="8">
        <f>IF(C6=0,0,-PPMT(Jグレード!$Q$16/12,B6,MAX(Jグレード!$O$15*12),Jグレード!$P$12))</f>
        <v>65895.792056118109</v>
      </c>
      <c r="E6" s="8">
        <f>IF(C6=0,0,-IPMT(Jグレード!$Q$16/12,B6,MAX(Jグレード!$O$15*12),Jグレード!$P$12))</f>
        <v>19612.9121724297</v>
      </c>
      <c r="F6" s="9">
        <f t="shared" si="1"/>
        <v>31314763.683831409</v>
      </c>
      <c r="H6" s="177"/>
      <c r="I6" s="6"/>
      <c r="J6" s="25"/>
      <c r="K6" s="8"/>
      <c r="L6" s="8"/>
      <c r="M6" s="25"/>
      <c r="Q6" s="17">
        <v>4</v>
      </c>
      <c r="R6">
        <v>3710</v>
      </c>
      <c r="S6">
        <f>IF(Jグレード!$G$8=Q6,R6,0)</f>
        <v>0</v>
      </c>
    </row>
    <row r="7" spans="1:19" x14ac:dyDescent="0.15">
      <c r="A7" s="175"/>
      <c r="B7" s="6">
        <v>5</v>
      </c>
      <c r="C7" s="8">
        <f t="shared" si="0"/>
        <v>85508.704228547809</v>
      </c>
      <c r="D7" s="8">
        <f>IF(C7=0,0,-PPMT(Jグレード!$Q$16/12,B7,MAX(Jグレード!$O$15*12),Jグレード!$P$12))</f>
        <v>65936.976926153191</v>
      </c>
      <c r="E7" s="8">
        <f>IF(C7=0,0,-IPMT(Jグレード!$Q$16/12,B7,MAX(Jグレード!$O$15*12),Jグレード!$P$12))</f>
        <v>19571.727302394625</v>
      </c>
      <c r="F7" s="9">
        <f t="shared" si="1"/>
        <v>31248826.706905257</v>
      </c>
      <c r="H7" s="177"/>
      <c r="I7" s="6"/>
      <c r="J7" s="25"/>
      <c r="K7" s="8"/>
      <c r="L7" s="8"/>
      <c r="M7" s="25"/>
    </row>
    <row r="8" spans="1:19" x14ac:dyDescent="0.15">
      <c r="A8" s="175"/>
      <c r="B8" s="6">
        <v>6</v>
      </c>
      <c r="C8" s="8">
        <f t="shared" si="0"/>
        <v>85508.704228547809</v>
      </c>
      <c r="D8" s="8">
        <f>IF(C8=0,0,-PPMT(Jグレード!$Q$16/12,B8,MAX(Jグレード!$O$15*12),Jグレード!$P$12))</f>
        <v>65978.187536732032</v>
      </c>
      <c r="E8" s="8">
        <f>IF(C8=0,0,-IPMT(Jグレード!$Q$16/12,B8,MAX(Jグレード!$O$15*12),Jグレード!$P$12))</f>
        <v>19530.516691815781</v>
      </c>
      <c r="F8" s="9">
        <f t="shared" si="1"/>
        <v>31182848.519368526</v>
      </c>
      <c r="H8" s="177"/>
      <c r="I8" s="6"/>
      <c r="J8" s="25"/>
      <c r="K8" s="8"/>
      <c r="L8" s="8"/>
      <c r="M8" s="25"/>
      <c r="O8" s="20">
        <f>Jグレード!P6</f>
        <v>0</v>
      </c>
      <c r="P8">
        <f>O8/P3</f>
        <v>0</v>
      </c>
      <c r="Q8" s="20">
        <f>P8*1000000</f>
        <v>0</v>
      </c>
      <c r="R8" s="20">
        <f>ROUNDDOWN(Q8,-5)</f>
        <v>0</v>
      </c>
    </row>
    <row r="9" spans="1:19" x14ac:dyDescent="0.15">
      <c r="A9" s="175"/>
      <c r="B9" s="6">
        <v>7</v>
      </c>
      <c r="C9" s="8">
        <f t="shared" si="0"/>
        <v>85508.704228547809</v>
      </c>
      <c r="D9" s="8">
        <f>IF(C9=0,0,-PPMT(Jグレード!$Q$16/12,B9,MAX(Jグレード!$O$15*12),Jグレード!$P$12))</f>
        <v>66019.423903942487</v>
      </c>
      <c r="E9" s="8">
        <f>IF(C9=0,0,-IPMT(Jグレード!$Q$16/12,B9,MAX(Jグレード!$O$15*12),Jグレード!$P$12))</f>
        <v>19489.280324605326</v>
      </c>
      <c r="F9" s="9">
        <f t="shared" si="1"/>
        <v>31116829.095464583</v>
      </c>
      <c r="H9" s="177"/>
      <c r="I9" s="6">
        <v>1</v>
      </c>
      <c r="J9" s="16">
        <f>PMT(Jグレード!Q16/2,Jグレード!O15*2,-Jグレード!P13)</f>
        <v>97615.60552677844</v>
      </c>
      <c r="K9" s="8">
        <f>IF(J9=0,0,-PPMT(Jグレード!$Q$16/2,I9,MAX(Jグレード!$O$15*2),Jグレード!$P$13))</f>
        <v>75115.60552677844</v>
      </c>
      <c r="L9" s="8">
        <f>IF(J9=0,0,-IPMT(Jグレード!$Q$16/2,I9,MAX(Jグレード!$O$15*2),Jグレード!$P$13))</f>
        <v>22500</v>
      </c>
      <c r="M9" s="8">
        <f>Jグレード!P13-基本!K9</f>
        <v>5924884.3944732212</v>
      </c>
    </row>
    <row r="10" spans="1:19" x14ac:dyDescent="0.15">
      <c r="A10" s="175"/>
      <c r="B10" s="6">
        <v>8</v>
      </c>
      <c r="C10" s="8">
        <f t="shared" si="0"/>
        <v>85508.704228547809</v>
      </c>
      <c r="D10" s="8">
        <f>IF(C10=0,0,-PPMT(Jグレード!$Q$16/12,B10,MAX(Jグレード!$O$15*12),Jグレード!$P$12))</f>
        <v>66060.686043882451</v>
      </c>
      <c r="E10" s="8">
        <f>IF(C10=0,0,-IPMT(Jグレード!$Q$16/12,B10,MAX(Jグレード!$O$15*12),Jグレード!$P$12))</f>
        <v>19448.018184665361</v>
      </c>
      <c r="F10" s="9">
        <f t="shared" si="1"/>
        <v>31050768.409420703</v>
      </c>
      <c r="H10" s="177"/>
      <c r="I10" s="6"/>
      <c r="J10" s="25"/>
      <c r="K10" s="8"/>
      <c r="L10" s="8"/>
      <c r="M10" s="25"/>
      <c r="O10" s="17">
        <v>5</v>
      </c>
      <c r="P10">
        <v>4435</v>
      </c>
      <c r="Q10">
        <f>IF(Jグレード!$G$8=O10,P10,0)</f>
        <v>0</v>
      </c>
    </row>
    <row r="11" spans="1:19" x14ac:dyDescent="0.15">
      <c r="A11" s="175"/>
      <c r="B11" s="6">
        <v>9</v>
      </c>
      <c r="C11" s="8">
        <f t="shared" si="0"/>
        <v>85508.704228547809</v>
      </c>
      <c r="D11" s="8">
        <f>IF(C11=0,0,-PPMT(Jグレード!$Q$16/12,B11,MAX(Jグレード!$O$15*12),Jグレード!$P$12))</f>
        <v>66101.973972659878</v>
      </c>
      <c r="E11" s="8">
        <f>IF(C11=0,0,-IPMT(Jグレード!$Q$16/12,B11,MAX(Jグレード!$O$15*12),Jグレード!$P$12))</f>
        <v>19406.730255887938</v>
      </c>
      <c r="F11" s="9">
        <f t="shared" si="1"/>
        <v>30984666.435448043</v>
      </c>
      <c r="H11" s="177"/>
      <c r="I11" s="6"/>
      <c r="J11" s="25"/>
      <c r="K11" s="8"/>
      <c r="L11" s="8"/>
      <c r="M11" s="25"/>
    </row>
    <row r="12" spans="1:19" x14ac:dyDescent="0.15">
      <c r="A12" s="175"/>
      <c r="B12" s="6">
        <v>10</v>
      </c>
      <c r="C12" s="8">
        <f t="shared" si="0"/>
        <v>85508.704228547809</v>
      </c>
      <c r="D12" s="8">
        <f>IF(C12=0,0,-PPMT(Jグレード!$Q$16/12,B12,MAX(Jグレード!$O$15*12),Jグレード!$P$12))</f>
        <v>66143.287706392788</v>
      </c>
      <c r="E12" s="8">
        <f>IF(C12=0,0,-IPMT(Jグレード!$Q$16/12,B12,MAX(Jグレード!$O$15*12),Jグレード!$P$12))</f>
        <v>19365.416522155021</v>
      </c>
      <c r="F12" s="9">
        <f t="shared" si="1"/>
        <v>30918523.147741649</v>
      </c>
      <c r="H12" s="177"/>
      <c r="I12" s="6"/>
      <c r="J12" s="25"/>
      <c r="K12" s="8"/>
      <c r="L12" s="8"/>
      <c r="M12" s="25"/>
    </row>
    <row r="13" spans="1:19" x14ac:dyDescent="0.15">
      <c r="A13" s="175"/>
      <c r="B13" s="6">
        <v>11</v>
      </c>
      <c r="C13" s="8">
        <f t="shared" si="0"/>
        <v>85508.704228547809</v>
      </c>
      <c r="D13" s="8">
        <f>IF(C13=0,0,-PPMT(Jグレード!$Q$16/12,B13,MAX(Jグレード!$O$15*12),Jグレード!$P$12))</f>
        <v>66184.627261209287</v>
      </c>
      <c r="E13" s="8">
        <f>IF(C13=0,0,-IPMT(Jグレード!$Q$16/12,B13,MAX(Jグレード!$O$15*12),Jグレード!$P$12))</f>
        <v>19324.076967338526</v>
      </c>
      <c r="F13" s="9">
        <f t="shared" si="1"/>
        <v>30852338.520480439</v>
      </c>
      <c r="H13" s="177"/>
      <c r="I13" s="6"/>
      <c r="J13" s="25"/>
      <c r="K13" s="8"/>
      <c r="L13" s="8"/>
      <c r="M13" s="25"/>
    </row>
    <row r="14" spans="1:19" x14ac:dyDescent="0.15">
      <c r="A14" s="175"/>
      <c r="B14" s="6">
        <v>12</v>
      </c>
      <c r="C14" s="8">
        <f t="shared" si="0"/>
        <v>85508.704228547809</v>
      </c>
      <c r="D14" s="8">
        <f>IF(C14=0,0,-PPMT(Jグレード!$Q$16/12,B14,MAX(Jグレード!$O$15*12),Jグレード!$P$12))</f>
        <v>66225.992653247551</v>
      </c>
      <c r="E14" s="8">
        <f>IF(C14=0,0,-IPMT(Jグレード!$Q$16/12,B14,MAX(Jグレード!$O$15*12),Jグレード!$P$12))</f>
        <v>19282.711575300269</v>
      </c>
      <c r="F14" s="9">
        <f t="shared" si="1"/>
        <v>30786112.527827192</v>
      </c>
      <c r="H14" s="177"/>
      <c r="I14" s="6"/>
      <c r="J14" s="25"/>
      <c r="K14" s="8"/>
      <c r="L14" s="8"/>
      <c r="M14" s="25"/>
    </row>
    <row r="15" spans="1:19" hidden="1" x14ac:dyDescent="0.15">
      <c r="A15" s="10"/>
      <c r="B15" s="11"/>
      <c r="C15" s="12"/>
      <c r="D15" s="8"/>
      <c r="E15" s="8"/>
      <c r="F15" s="13"/>
      <c r="H15" s="177"/>
      <c r="I15" s="6">
        <v>2</v>
      </c>
      <c r="J15" s="8">
        <f>IF(M9&lt;0.01,0,$J$9)</f>
        <v>97615.60552677844</v>
      </c>
      <c r="K15" s="8">
        <f>IF(J15=0,0,-PPMT(Jグレード!$Q$16/2,I15,MAX(Jグレード!$O$15*2),Jグレード!$P$13))</f>
        <v>75397.289047503858</v>
      </c>
      <c r="L15" s="8">
        <f>IF(J15=0,0,-IPMT(Jグレード!$Q$16/2,基本!I15,MAX(Jグレード!$O$15*2),Jグレード!$P$13))</f>
        <v>22218.316479274574</v>
      </c>
      <c r="M15" s="8">
        <f>IF(M9&lt;0,0,M9-K15)</f>
        <v>5849487.1054257173</v>
      </c>
    </row>
    <row r="16" spans="1:19" hidden="1" x14ac:dyDescent="0.15">
      <c r="A16" s="176" t="s">
        <v>91</v>
      </c>
      <c r="B16" s="6">
        <f>IF(Jグレード!O15*12=12,0,13)</f>
        <v>13</v>
      </c>
      <c r="C16" s="8">
        <f>IF(F14&lt;1,0,C14)</f>
        <v>85508.704228547809</v>
      </c>
      <c r="D16" s="8">
        <f>IF(C16=0,0,-PPMT(Jグレード!$Q$16/12,B16,MAX(Jグレード!$O$15*12),Jグレード!$P$12))</f>
        <v>66267.383898655826</v>
      </c>
      <c r="E16" s="8">
        <f>IF(C16=0,0,-IPMT(Jグレード!$Q$16/12,B16,MAX(Jグレード!$O$15*12),Jグレード!$P$12))</f>
        <v>19241.320329891987</v>
      </c>
      <c r="F16" s="9">
        <f>IF(F14&lt;0,0,F14-D16)</f>
        <v>30719845.143928535</v>
      </c>
      <c r="H16" s="10"/>
      <c r="I16" s="11"/>
      <c r="J16" s="12"/>
      <c r="K16" s="8"/>
      <c r="L16" s="8"/>
      <c r="M16" s="12"/>
    </row>
    <row r="17" spans="1:13" hidden="1" x14ac:dyDescent="0.15">
      <c r="A17" s="176"/>
      <c r="B17" s="6">
        <v>14</v>
      </c>
      <c r="C17" s="8">
        <f t="shared" ref="C17:C80" si="2">IF(F16&lt;1,0,C16)</f>
        <v>85508.704228547809</v>
      </c>
      <c r="D17" s="8">
        <f>IF(C17=0,0,-PPMT(Jグレード!$Q$16/12,B17,MAX(Jグレード!$O$15*12),Jグレード!$P$12))</f>
        <v>66308.801013592485</v>
      </c>
      <c r="E17" s="8">
        <f>IF(C17=0,0,-IPMT(Jグレード!$Q$16/12,B17,MAX(Jグレード!$O$15*12),Jグレード!$P$12))</f>
        <v>19199.903214955331</v>
      </c>
      <c r="F17" s="9">
        <f t="shared" ref="F17:F80" si="3">IF(F16&lt;0,0,F16-D17)</f>
        <v>30653536.342914943</v>
      </c>
      <c r="H17" s="178" t="s">
        <v>91</v>
      </c>
      <c r="I17" s="6"/>
      <c r="J17" s="25"/>
      <c r="K17" s="8"/>
      <c r="L17" s="8"/>
      <c r="M17" s="25"/>
    </row>
    <row r="18" spans="1:13" hidden="1" x14ac:dyDescent="0.15">
      <c r="A18" s="176"/>
      <c r="B18" s="6">
        <v>15</v>
      </c>
      <c r="C18" s="8">
        <f t="shared" si="2"/>
        <v>85508.704228547809</v>
      </c>
      <c r="D18" s="8">
        <f>IF(C18=0,0,-PPMT(Jグレード!$Q$16/12,B18,MAX(Jグレード!$O$15*12),Jグレード!$P$12))</f>
        <v>66350.244014225973</v>
      </c>
      <c r="E18" s="8">
        <f>IF(C18=0,0,-IPMT(Jグレード!$Q$16/12,B18,MAX(Jグレード!$O$15*12),Jグレード!$P$12))</f>
        <v>19158.460214321836</v>
      </c>
      <c r="F18" s="9">
        <f t="shared" si="3"/>
        <v>30587186.098900717</v>
      </c>
      <c r="H18" s="178"/>
      <c r="I18" s="6"/>
      <c r="J18" s="25"/>
      <c r="K18" s="8"/>
      <c r="L18" s="8"/>
      <c r="M18" s="25"/>
    </row>
    <row r="19" spans="1:13" hidden="1" x14ac:dyDescent="0.15">
      <c r="A19" s="176"/>
      <c r="B19" s="6">
        <v>16</v>
      </c>
      <c r="C19" s="8">
        <f t="shared" si="2"/>
        <v>85508.704228547809</v>
      </c>
      <c r="D19" s="8">
        <f>IF(C19=0,0,-PPMT(Jグレード!$Q$16/12,B19,MAX(Jグレード!$O$15*12),Jグレード!$P$12))</f>
        <v>66391.712916734861</v>
      </c>
      <c r="E19" s="8">
        <f>IF(C19=0,0,-IPMT(Jグレード!$Q$16/12,B19,MAX(Jグレード!$O$15*12),Jグレード!$P$12))</f>
        <v>19116.991311812944</v>
      </c>
      <c r="F19" s="9">
        <f t="shared" si="3"/>
        <v>30520794.385983981</v>
      </c>
      <c r="H19" s="178"/>
      <c r="I19" s="6"/>
      <c r="J19" s="25"/>
      <c r="K19" s="8"/>
      <c r="L19" s="8"/>
      <c r="M19" s="25"/>
    </row>
    <row r="20" spans="1:13" hidden="1" x14ac:dyDescent="0.15">
      <c r="A20" s="176"/>
      <c r="B20" s="6">
        <v>17</v>
      </c>
      <c r="C20" s="8">
        <f t="shared" si="2"/>
        <v>85508.704228547809</v>
      </c>
      <c r="D20" s="8">
        <f>IF(C20=0,0,-PPMT(Jグレード!$Q$16/12,B20,MAX(Jグレード!$O$15*12),Jグレード!$P$12))</f>
        <v>66433.207737307835</v>
      </c>
      <c r="E20" s="8">
        <f>IF(C20=0,0,-IPMT(Jグレード!$Q$16/12,B20,MAX(Jグレード!$O$15*12),Jグレード!$P$12))</f>
        <v>19075.496491239985</v>
      </c>
      <c r="F20" s="9">
        <f t="shared" si="3"/>
        <v>30454361.178246673</v>
      </c>
      <c r="H20" s="178"/>
      <c r="I20" s="6"/>
      <c r="J20" s="25"/>
      <c r="K20" s="8"/>
      <c r="L20" s="8"/>
      <c r="M20" s="25"/>
    </row>
    <row r="21" spans="1:13" hidden="1" x14ac:dyDescent="0.15">
      <c r="A21" s="176"/>
      <c r="B21" s="6">
        <v>18</v>
      </c>
      <c r="C21" s="8">
        <f t="shared" si="2"/>
        <v>85508.704228547809</v>
      </c>
      <c r="D21" s="8">
        <f>IF(C21=0,0,-PPMT(Jグレード!$Q$16/12,B21,MAX(Jグレード!$O$15*12),Jグレード!$P$12))</f>
        <v>66474.728492143651</v>
      </c>
      <c r="E21" s="8">
        <f>IF(C21=0,0,-IPMT(Jグレード!$Q$16/12,B21,MAX(Jグレード!$O$15*12),Jグレード!$P$12))</f>
        <v>19033.975736404169</v>
      </c>
      <c r="F21" s="9">
        <f t="shared" si="3"/>
        <v>30387886.449754529</v>
      </c>
      <c r="H21" s="178"/>
      <c r="I21" s="6"/>
      <c r="J21" s="25"/>
      <c r="K21" s="8"/>
      <c r="L21" s="8"/>
      <c r="M21" s="25"/>
    </row>
    <row r="22" spans="1:13" hidden="1" x14ac:dyDescent="0.15">
      <c r="A22" s="176"/>
      <c r="B22" s="6">
        <v>19</v>
      </c>
      <c r="C22" s="8">
        <f t="shared" si="2"/>
        <v>85508.704228547809</v>
      </c>
      <c r="D22" s="8">
        <f>IF(C22=0,0,-PPMT(Jグレード!$Q$16/12,B22,MAX(Jグレード!$O$15*12),Jグレード!$P$12))</f>
        <v>66516.275197451221</v>
      </c>
      <c r="E22" s="8">
        <f>IF(C22=0,0,-IPMT(Jグレード!$Q$16/12,B22,MAX(Jグレード!$O$15*12),Jグレード!$P$12))</f>
        <v>18992.429031096577</v>
      </c>
      <c r="F22" s="9">
        <f t="shared" si="3"/>
        <v>30321370.174557079</v>
      </c>
      <c r="H22" s="178"/>
      <c r="I22" s="6">
        <v>3</v>
      </c>
      <c r="J22" s="8">
        <f>IF(M15&lt;0.01,0,$J$15)</f>
        <v>97615.60552677844</v>
      </c>
      <c r="K22" s="8">
        <f>IF(J22=0,0,-PPMT(Jグレード!$Q$16/2,I22,MAX(Jグレード!$O$15*2),Jグレード!$P$13))</f>
        <v>75680.028881432008</v>
      </c>
      <c r="L22" s="8">
        <f>IF(J22=0,0,-IPMT(Jグレード!$Q$16/2,基本!I22,MAX(Jグレード!$O$15*2),Jグレード!$P$13))</f>
        <v>21935.576645346442</v>
      </c>
      <c r="M22" s="8">
        <f>IF(M15&lt;0,0,M15-K22)</f>
        <v>5773807.0765442858</v>
      </c>
    </row>
    <row r="23" spans="1:13" hidden="1" x14ac:dyDescent="0.15">
      <c r="A23" s="176"/>
      <c r="B23" s="6">
        <v>20</v>
      </c>
      <c r="C23" s="8">
        <f t="shared" si="2"/>
        <v>85508.704228547809</v>
      </c>
      <c r="D23" s="8">
        <f>IF(C23=0,0,-PPMT(Jグレード!$Q$16/12,B23,MAX(Jグレード!$O$15*12),Jグレード!$P$12))</f>
        <v>66557.847869449644</v>
      </c>
      <c r="E23" s="8">
        <f>IF(C23=0,0,-IPMT(Jグレード!$Q$16/12,B23,MAX(Jグレード!$O$15*12),Jグレード!$P$12))</f>
        <v>18950.856359098168</v>
      </c>
      <c r="F23" s="9">
        <f t="shared" si="3"/>
        <v>30254812.32668763</v>
      </c>
      <c r="H23" s="178"/>
      <c r="I23" s="6"/>
      <c r="J23" s="25"/>
      <c r="K23" s="8"/>
      <c r="L23" s="8"/>
      <c r="M23" s="25"/>
    </row>
    <row r="24" spans="1:13" hidden="1" x14ac:dyDescent="0.15">
      <c r="A24" s="176"/>
      <c r="B24" s="6">
        <v>21</v>
      </c>
      <c r="C24" s="8">
        <f t="shared" si="2"/>
        <v>85508.704228547809</v>
      </c>
      <c r="D24" s="8">
        <f>IF(C24=0,0,-PPMT(Jグレード!$Q$16/12,B24,MAX(Jグレード!$O$15*12),Jグレード!$P$12))</f>
        <v>66599.446524368046</v>
      </c>
      <c r="E24" s="8">
        <f>IF(C24=0,0,-IPMT(Jグレード!$Q$16/12,B24,MAX(Jグレード!$O$15*12),Jグレード!$P$12))</f>
        <v>18909.257704179763</v>
      </c>
      <c r="F24" s="9">
        <f t="shared" si="3"/>
        <v>30188212.880163264</v>
      </c>
      <c r="H24" s="178"/>
      <c r="I24" s="6"/>
      <c r="J24" s="25"/>
      <c r="K24" s="8"/>
      <c r="L24" s="8"/>
      <c r="M24" s="25"/>
    </row>
    <row r="25" spans="1:13" hidden="1" x14ac:dyDescent="0.15">
      <c r="A25" s="176"/>
      <c r="B25" s="6">
        <v>22</v>
      </c>
      <c r="C25" s="8">
        <f t="shared" si="2"/>
        <v>85508.704228547809</v>
      </c>
      <c r="D25" s="8">
        <f>IF(C25=0,0,-PPMT(Jグレード!$Q$16/12,B25,MAX(Jグレード!$O$15*12),Jグレード!$P$12))</f>
        <v>66641.071178445782</v>
      </c>
      <c r="E25" s="8">
        <f>IF(C25=0,0,-IPMT(Jグレード!$Q$16/12,B25,MAX(Jグレード!$O$15*12),Jグレード!$P$12))</f>
        <v>18867.633050102035</v>
      </c>
      <c r="F25" s="9">
        <f t="shared" si="3"/>
        <v>30121571.808984816</v>
      </c>
      <c r="H25" s="178"/>
      <c r="I25" s="6"/>
      <c r="J25" s="25"/>
      <c r="K25" s="8"/>
      <c r="L25" s="8"/>
      <c r="M25" s="25"/>
    </row>
    <row r="26" spans="1:13" hidden="1" x14ac:dyDescent="0.15">
      <c r="A26" s="176"/>
      <c r="B26" s="6">
        <v>23</v>
      </c>
      <c r="C26" s="8">
        <f t="shared" si="2"/>
        <v>85508.704228547809</v>
      </c>
      <c r="D26" s="8">
        <f>IF(C26=0,0,-PPMT(Jグレード!$Q$16/12,B26,MAX(Jグレード!$O$15*12),Jグレード!$P$12))</f>
        <v>66682.721847932306</v>
      </c>
      <c r="E26" s="8">
        <f>IF(C26=0,0,-IPMT(Jグレード!$Q$16/12,B26,MAX(Jグレード!$O$15*12),Jグレード!$P$12))</f>
        <v>18825.982380615507</v>
      </c>
      <c r="F26" s="9">
        <f t="shared" si="3"/>
        <v>30054889.087136883</v>
      </c>
      <c r="H26" s="178"/>
      <c r="I26" s="6"/>
      <c r="J26" s="25"/>
      <c r="K26" s="8"/>
      <c r="L26" s="8"/>
      <c r="M26" s="25"/>
    </row>
    <row r="27" spans="1:13" hidden="1" x14ac:dyDescent="0.15">
      <c r="A27" s="176"/>
      <c r="B27" s="6">
        <v>24</v>
      </c>
      <c r="C27" s="8">
        <f t="shared" si="2"/>
        <v>85508.704228547809</v>
      </c>
      <c r="D27" s="8">
        <f>IF(C27=0,0,-PPMT(Jグレード!$Q$16/12,B27,MAX(Jグレード!$O$15*12),Jグレード!$P$12))</f>
        <v>66724.398549087258</v>
      </c>
      <c r="E27" s="8">
        <f>IF(C27=0,0,-IPMT(Jグレード!$Q$16/12,B27,MAX(Jグレード!$O$15*12),Jグレード!$P$12))</f>
        <v>18784.305679460551</v>
      </c>
      <c r="F27" s="9">
        <f t="shared" si="3"/>
        <v>29988164.688587796</v>
      </c>
      <c r="H27" s="178"/>
      <c r="I27" s="6"/>
      <c r="J27" s="25"/>
      <c r="K27" s="8"/>
      <c r="L27" s="8"/>
      <c r="M27" s="25"/>
    </row>
    <row r="28" spans="1:13" hidden="1" x14ac:dyDescent="0.15">
      <c r="A28" s="175" t="s">
        <v>92</v>
      </c>
      <c r="B28" s="6">
        <v>25</v>
      </c>
      <c r="C28" s="8">
        <f t="shared" si="2"/>
        <v>85508.704228547809</v>
      </c>
      <c r="D28" s="8">
        <f>IF(C28=0,0,-PPMT(Jグレード!$Q$16/12,B28,MAX(Jグレード!$O$15*12),Jグレード!$P$12))</f>
        <v>66766.101298180452</v>
      </c>
      <c r="E28" s="8">
        <f>IF(C28=0,0,-IPMT(Jグレード!$Q$16/12,B28,MAX(Jグレード!$O$15*12),Jグレード!$P$12))</f>
        <v>18742.602930367371</v>
      </c>
      <c r="F28" s="9">
        <f t="shared" si="3"/>
        <v>29921398.587289616</v>
      </c>
      <c r="H28" s="178"/>
      <c r="I28" s="6">
        <v>4</v>
      </c>
      <c r="J28" s="8">
        <f>IF(M22&lt;0.01,0,$J$22)</f>
        <v>97615.60552677844</v>
      </c>
      <c r="K28" s="8">
        <f>IF(J28=0,0,-PPMT(Jグレード!$Q$16/2,I28,MAX(Jグレード!$O$15*2),Jグレード!$P$13))</f>
        <v>75963.828989737376</v>
      </c>
      <c r="L28" s="8">
        <f>IF(J28=0,0,-IPMT(Jグレード!$Q$16/2,基本!I28,MAX(Jグレード!$O$15*2),Jグレード!$P$13))</f>
        <v>21651.776537041067</v>
      </c>
      <c r="M28" s="8">
        <f>IF(M22&lt;0,0,M22-K28)</f>
        <v>5697843.2475545481</v>
      </c>
    </row>
    <row r="29" spans="1:13" hidden="1" x14ac:dyDescent="0.15">
      <c r="A29" s="175"/>
      <c r="B29" s="6">
        <v>26</v>
      </c>
      <c r="C29" s="8">
        <f t="shared" si="2"/>
        <v>85508.704228547809</v>
      </c>
      <c r="D29" s="8">
        <f>IF(C29=0,0,-PPMT(Jグレード!$Q$16/12,B29,MAX(Jグレード!$O$15*12),Jグレード!$P$12))</f>
        <v>66807.830111491799</v>
      </c>
      <c r="E29" s="8">
        <f>IF(C29=0,0,-IPMT(Jグレード!$Q$16/12,B29,MAX(Jグレード!$O$15*12),Jグレード!$P$12))</f>
        <v>18700.874117056006</v>
      </c>
      <c r="F29" s="9">
        <f t="shared" si="3"/>
        <v>29854590.757178124</v>
      </c>
      <c r="H29" s="177" t="s">
        <v>92</v>
      </c>
      <c r="I29" s="6"/>
      <c r="J29" s="25"/>
      <c r="K29" s="8"/>
      <c r="L29" s="8"/>
      <c r="M29" s="25"/>
    </row>
    <row r="30" spans="1:13" hidden="1" x14ac:dyDescent="0.15">
      <c r="A30" s="175"/>
      <c r="B30" s="6">
        <v>27</v>
      </c>
      <c r="C30" s="8">
        <f t="shared" si="2"/>
        <v>85508.704228547809</v>
      </c>
      <c r="D30" s="8">
        <f>IF(C30=0,0,-PPMT(Jグレード!$Q$16/12,B30,MAX(Jグレード!$O$15*12),Jグレード!$P$12))</f>
        <v>66849.585005311499</v>
      </c>
      <c r="E30" s="8">
        <f>IF(C30=0,0,-IPMT(Jグレード!$Q$16/12,B30,MAX(Jグレード!$O$15*12),Jグレード!$P$12))</f>
        <v>18659.119223236325</v>
      </c>
      <c r="F30" s="9">
        <f t="shared" si="3"/>
        <v>29787741.172172811</v>
      </c>
      <c r="H30" s="177"/>
      <c r="I30" s="6"/>
      <c r="J30" s="25"/>
      <c r="K30" s="8"/>
      <c r="L30" s="8"/>
      <c r="M30" s="25"/>
    </row>
    <row r="31" spans="1:13" hidden="1" x14ac:dyDescent="0.15">
      <c r="A31" s="175"/>
      <c r="B31" s="6">
        <v>28</v>
      </c>
      <c r="C31" s="8">
        <f t="shared" si="2"/>
        <v>85508.704228547809</v>
      </c>
      <c r="D31" s="8">
        <f>IF(C31=0,0,-PPMT(Jグレード!$Q$16/12,B31,MAX(Jグレード!$O$15*12),Jグレード!$P$12))</f>
        <v>66891.365995939806</v>
      </c>
      <c r="E31" s="8">
        <f>IF(C31=0,0,-IPMT(Jグレード!$Q$16/12,B31,MAX(Jグレード!$O$15*12),Jグレード!$P$12))</f>
        <v>18617.338232608006</v>
      </c>
      <c r="F31" s="9">
        <f t="shared" si="3"/>
        <v>29720849.806176871</v>
      </c>
      <c r="H31" s="177"/>
      <c r="I31" s="6"/>
      <c r="J31" s="25"/>
      <c r="K31" s="8"/>
      <c r="L31" s="8"/>
      <c r="M31" s="25"/>
    </row>
    <row r="32" spans="1:13" hidden="1" x14ac:dyDescent="0.15">
      <c r="A32" s="175"/>
      <c r="B32" s="6">
        <v>29</v>
      </c>
      <c r="C32" s="8">
        <f t="shared" si="2"/>
        <v>85508.704228547809</v>
      </c>
      <c r="D32" s="8">
        <f>IF(C32=0,0,-PPMT(Jグレード!$Q$16/12,B32,MAX(Jグレード!$O$15*12),Jグレード!$P$12))</f>
        <v>66933.173099687265</v>
      </c>
      <c r="E32" s="8">
        <f>IF(C32=0,0,-IPMT(Jグレード!$Q$16/12,B32,MAX(Jグレード!$O$15*12),Jグレード!$P$12))</f>
        <v>18575.531128860544</v>
      </c>
      <c r="F32" s="9">
        <f t="shared" si="3"/>
        <v>29653916.633077186</v>
      </c>
      <c r="H32" s="177"/>
      <c r="I32" s="6"/>
      <c r="J32" s="25"/>
      <c r="K32" s="8"/>
      <c r="L32" s="8"/>
      <c r="M32" s="25"/>
    </row>
    <row r="33" spans="1:13" hidden="1" x14ac:dyDescent="0.15">
      <c r="A33" s="175"/>
      <c r="B33" s="6">
        <v>30</v>
      </c>
      <c r="C33" s="8">
        <f t="shared" si="2"/>
        <v>85508.704228547809</v>
      </c>
      <c r="D33" s="8">
        <f>IF(C33=0,0,-PPMT(Jグレード!$Q$16/12,B33,MAX(Jグレード!$O$15*12),Jグレード!$P$12))</f>
        <v>66975.006332874575</v>
      </c>
      <c r="E33" s="8">
        <f>IF(C33=0,0,-IPMT(Jグレード!$Q$16/12,B33,MAX(Jグレード!$O$15*12),Jグレード!$P$12))</f>
        <v>18533.697895673238</v>
      </c>
      <c r="F33" s="9">
        <f t="shared" si="3"/>
        <v>29586941.626744311</v>
      </c>
      <c r="H33" s="177"/>
      <c r="I33" s="6"/>
      <c r="J33" s="25"/>
      <c r="K33" s="8"/>
      <c r="L33" s="8"/>
      <c r="M33" s="25"/>
    </row>
    <row r="34" spans="1:13" hidden="1" x14ac:dyDescent="0.15">
      <c r="A34" s="175"/>
      <c r="B34" s="6">
        <v>31</v>
      </c>
      <c r="C34" s="8">
        <f t="shared" si="2"/>
        <v>85508.704228547809</v>
      </c>
      <c r="D34" s="8">
        <f>IF(C34=0,0,-PPMT(Jグレード!$Q$16/12,B34,MAX(Jグレード!$O$15*12),Jグレード!$P$12))</f>
        <v>67016.865711832623</v>
      </c>
      <c r="E34" s="8">
        <f>IF(C34=0,0,-IPMT(Jグレード!$Q$16/12,B34,MAX(Jグレード!$O$15*12),Jグレード!$P$12))</f>
        <v>18491.838516715194</v>
      </c>
      <c r="F34" s="9">
        <f t="shared" si="3"/>
        <v>29519924.761032477</v>
      </c>
      <c r="H34" s="177"/>
      <c r="I34" s="6">
        <v>5</v>
      </c>
      <c r="J34" s="8">
        <f>IF(M28&lt;0.01,0,$J$28)</f>
        <v>97615.60552677844</v>
      </c>
      <c r="K34" s="8">
        <f>IF(J34=0,0,-PPMT(Jグレード!$Q$16/2,I34,MAX(Jグレード!$O$15*2),Jグレード!$P$13))</f>
        <v>76248.693348448884</v>
      </c>
      <c r="L34" s="8">
        <f>IF(J34=0,0,-IPMT(Jグレード!$Q$16/2,基本!I34,MAX(Jグレード!$O$15*2),Jグレード!$P$13))</f>
        <v>21366.912178329556</v>
      </c>
      <c r="M34" s="8">
        <f>IF(M28&lt;0,0,M28-K34)</f>
        <v>5621594.5542060994</v>
      </c>
    </row>
    <row r="35" spans="1:13" hidden="1" x14ac:dyDescent="0.15">
      <c r="A35" s="175"/>
      <c r="B35" s="6">
        <v>32</v>
      </c>
      <c r="C35" s="8">
        <f t="shared" si="2"/>
        <v>85508.704228547809</v>
      </c>
      <c r="D35" s="8">
        <f>IF(C35=0,0,-PPMT(Jグレード!$Q$16/12,B35,MAX(Jグレード!$O$15*12),Jグレード!$P$12))</f>
        <v>67058.751252902526</v>
      </c>
      <c r="E35" s="8">
        <f>IF(C35=0,0,-IPMT(Jグレード!$Q$16/12,B35,MAX(Jグレード!$O$15*12),Jグレード!$P$12))</f>
        <v>18449.952975645298</v>
      </c>
      <c r="F35" s="9">
        <f t="shared" si="3"/>
        <v>29452866.009779576</v>
      </c>
      <c r="H35" s="177"/>
      <c r="I35" s="6"/>
      <c r="J35" s="25"/>
      <c r="K35" s="8"/>
      <c r="L35" s="8"/>
      <c r="M35" s="25"/>
    </row>
    <row r="36" spans="1:13" hidden="1" x14ac:dyDescent="0.15">
      <c r="A36" s="175"/>
      <c r="B36" s="6">
        <v>33</v>
      </c>
      <c r="C36" s="8">
        <f t="shared" si="2"/>
        <v>85508.704228547809</v>
      </c>
      <c r="D36" s="8">
        <f>IF(C36=0,0,-PPMT(Jグレード!$Q$16/12,B36,MAX(Jグレード!$O$15*12),Jグレード!$P$12))</f>
        <v>67100.662972435573</v>
      </c>
      <c r="E36" s="8">
        <f>IF(C36=0,0,-IPMT(Jグレード!$Q$16/12,B36,MAX(Jグレード!$O$15*12),Jグレード!$P$12))</f>
        <v>18408.041256112232</v>
      </c>
      <c r="F36" s="9">
        <f t="shared" si="3"/>
        <v>29385765.346807141</v>
      </c>
      <c r="H36" s="177"/>
      <c r="I36" s="6"/>
      <c r="J36" s="25"/>
      <c r="K36" s="8"/>
      <c r="L36" s="8"/>
      <c r="M36" s="25"/>
    </row>
    <row r="37" spans="1:13" hidden="1" x14ac:dyDescent="0.15">
      <c r="A37" s="175"/>
      <c r="B37" s="6">
        <v>34</v>
      </c>
      <c r="C37" s="8">
        <f t="shared" si="2"/>
        <v>85508.704228547809</v>
      </c>
      <c r="D37" s="8">
        <f>IF(C37=0,0,-PPMT(Jグレード!$Q$16/12,B37,MAX(Jグレード!$O$15*12),Jグレード!$P$12))</f>
        <v>67142.600886793356</v>
      </c>
      <c r="E37" s="8">
        <f>IF(C37=0,0,-IPMT(Jグレード!$Q$16/12,B37,MAX(Jグレード!$O$15*12),Jグレード!$P$12))</f>
        <v>18366.10334175446</v>
      </c>
      <c r="F37" s="9">
        <f t="shared" si="3"/>
        <v>29318622.745920349</v>
      </c>
      <c r="H37" s="177"/>
      <c r="I37" s="6"/>
      <c r="J37" s="25"/>
      <c r="K37" s="8"/>
      <c r="L37" s="8"/>
      <c r="M37" s="25"/>
    </row>
    <row r="38" spans="1:13" hidden="1" x14ac:dyDescent="0.15">
      <c r="A38" s="175"/>
      <c r="B38" s="6">
        <v>35</v>
      </c>
      <c r="C38" s="8">
        <f t="shared" si="2"/>
        <v>85508.704228547809</v>
      </c>
      <c r="D38" s="8">
        <f>IF(C38=0,0,-PPMT(Jグレード!$Q$16/12,B38,MAX(Jグレード!$O$15*12),Jグレード!$P$12))</f>
        <v>67184.565012347593</v>
      </c>
      <c r="E38" s="8">
        <f>IF(C38=0,0,-IPMT(Jグレード!$Q$16/12,B38,MAX(Jグレード!$O$15*12),Jグレード!$P$12))</f>
        <v>18324.139216200212</v>
      </c>
      <c r="F38" s="9">
        <f t="shared" si="3"/>
        <v>29251438.180908002</v>
      </c>
      <c r="H38" s="177"/>
      <c r="I38" s="6"/>
      <c r="J38" s="25"/>
      <c r="K38" s="8"/>
      <c r="L38" s="8"/>
      <c r="M38" s="25"/>
    </row>
    <row r="39" spans="1:13" hidden="1" x14ac:dyDescent="0.15">
      <c r="A39" s="175"/>
      <c r="B39" s="6">
        <v>36</v>
      </c>
      <c r="C39" s="8">
        <f t="shared" si="2"/>
        <v>85508.704228547809</v>
      </c>
      <c r="D39" s="8">
        <f>IF(C39=0,0,-PPMT(Jグレード!$Q$16/12,B39,MAX(Jグレード!$O$15*12),Jグレード!$P$12))</f>
        <v>67226.555365480323</v>
      </c>
      <c r="E39" s="8">
        <f>IF(C39=0,0,-IPMT(Jグレード!$Q$16/12,B39,MAX(Jグレード!$O$15*12),Jグレード!$P$12))</f>
        <v>18282.148863067498</v>
      </c>
      <c r="F39" s="9">
        <f t="shared" si="3"/>
        <v>29184211.625542521</v>
      </c>
      <c r="H39" s="177"/>
      <c r="I39" s="6"/>
      <c r="J39" s="25"/>
      <c r="K39" s="8"/>
      <c r="L39" s="8"/>
      <c r="M39" s="25"/>
    </row>
    <row r="40" spans="1:13" hidden="1" x14ac:dyDescent="0.15">
      <c r="A40" s="176" t="s">
        <v>93</v>
      </c>
      <c r="B40" s="6">
        <v>37</v>
      </c>
      <c r="C40" s="8">
        <f t="shared" si="2"/>
        <v>85508.704228547809</v>
      </c>
      <c r="D40" s="8">
        <f>IF(C40=0,0,-PPMT(Jグレード!$Q$16/12,B40,MAX(Jグレード!$O$15*12),Jグレード!$P$12))</f>
        <v>67268.571962583752</v>
      </c>
      <c r="E40" s="8">
        <f>IF(C40=0,0,-IPMT(Jグレード!$Q$16/12,B40,MAX(Jグレード!$O$15*12),Jグレード!$P$12))</f>
        <v>18240.132265964072</v>
      </c>
      <c r="F40" s="9">
        <f t="shared" si="3"/>
        <v>29116943.053579938</v>
      </c>
      <c r="H40" s="177"/>
      <c r="I40" s="6">
        <v>6</v>
      </c>
      <c r="J40" s="8">
        <f>IF(M34&lt;0.01,0,$J$34)</f>
        <v>97615.60552677844</v>
      </c>
      <c r="K40" s="8">
        <f>IF(J40=0,0,-PPMT(Jグレード!$Q$16/2,I40,MAX(Jグレード!$O$15*2),Jグレード!$P$13))</f>
        <v>76534.625948505578</v>
      </c>
      <c r="L40" s="8">
        <f>IF(J40=0,0,-IPMT(Jグレード!$Q$16/2,基本!I40,MAX(Jグレード!$O$15*2),Jグレード!$P$13))</f>
        <v>21080.979578272872</v>
      </c>
      <c r="M40" s="8">
        <f>IF(M34&lt;0,0,M34-K40)</f>
        <v>5545059.9282575939</v>
      </c>
    </row>
    <row r="41" spans="1:13" hidden="1" x14ac:dyDescent="0.15">
      <c r="A41" s="176"/>
      <c r="B41" s="6">
        <v>38</v>
      </c>
      <c r="C41" s="8">
        <f t="shared" si="2"/>
        <v>85508.704228547809</v>
      </c>
      <c r="D41" s="8">
        <f>IF(C41=0,0,-PPMT(Jグレード!$Q$16/12,B41,MAX(Jグレード!$O$15*12),Jグレード!$P$12))</f>
        <v>67310.614820060364</v>
      </c>
      <c r="E41" s="8">
        <f>IF(C41=0,0,-IPMT(Jグレード!$Q$16/12,B41,MAX(Jグレード!$O$15*12),Jグレード!$P$12))</f>
        <v>18198.089408487456</v>
      </c>
      <c r="F41" s="9">
        <f t="shared" si="3"/>
        <v>29049632.438759878</v>
      </c>
      <c r="H41" s="178" t="s">
        <v>93</v>
      </c>
      <c r="I41" s="6"/>
      <c r="J41" s="25"/>
      <c r="K41" s="8"/>
      <c r="L41" s="8"/>
      <c r="M41" s="25"/>
    </row>
    <row r="42" spans="1:13" hidden="1" x14ac:dyDescent="0.15">
      <c r="A42" s="176"/>
      <c r="B42" s="6">
        <v>39</v>
      </c>
      <c r="C42" s="8">
        <f t="shared" si="2"/>
        <v>85508.704228547809</v>
      </c>
      <c r="D42" s="8">
        <f>IF(C42=0,0,-PPMT(Jグレード!$Q$16/12,B42,MAX(Jグレード!$O$15*12),Jグレード!$P$12))</f>
        <v>67352.6839543229</v>
      </c>
      <c r="E42" s="8">
        <f>IF(C42=0,0,-IPMT(Jグレード!$Q$16/12,B42,MAX(Jグレード!$O$15*12),Jグレード!$P$12))</f>
        <v>18156.020274224917</v>
      </c>
      <c r="F42" s="9">
        <f t="shared" si="3"/>
        <v>28982279.754805554</v>
      </c>
      <c r="H42" s="178"/>
      <c r="I42" s="6"/>
      <c r="J42" s="25"/>
      <c r="K42" s="8"/>
      <c r="L42" s="8"/>
      <c r="M42" s="25"/>
    </row>
    <row r="43" spans="1:13" hidden="1" x14ac:dyDescent="0.15">
      <c r="A43" s="176"/>
      <c r="B43" s="6">
        <v>40</v>
      </c>
      <c r="C43" s="8">
        <f t="shared" si="2"/>
        <v>85508.704228547809</v>
      </c>
      <c r="D43" s="8">
        <f>IF(C43=0,0,-PPMT(Jグレード!$Q$16/12,B43,MAX(Jグレード!$O$15*12),Jグレード!$P$12))</f>
        <v>67394.779381794346</v>
      </c>
      <c r="E43" s="8">
        <f>IF(C43=0,0,-IPMT(Jグレード!$Q$16/12,B43,MAX(Jグレード!$O$15*12),Jグレード!$P$12))</f>
        <v>18113.924846753467</v>
      </c>
      <c r="F43" s="9">
        <f t="shared" si="3"/>
        <v>28914884.975423761</v>
      </c>
      <c r="H43" s="178"/>
      <c r="I43" s="6"/>
      <c r="J43" s="25"/>
      <c r="K43" s="8"/>
      <c r="L43" s="8"/>
      <c r="M43" s="25"/>
    </row>
    <row r="44" spans="1:13" hidden="1" x14ac:dyDescent="0.15">
      <c r="A44" s="176"/>
      <c r="B44" s="6">
        <v>41</v>
      </c>
      <c r="C44" s="8">
        <f t="shared" si="2"/>
        <v>85508.704228547809</v>
      </c>
      <c r="D44" s="8">
        <f>IF(C44=0,0,-PPMT(Jグレード!$Q$16/12,B44,MAX(Jグレード!$O$15*12),Jグレード!$P$12))</f>
        <v>67436.901118907976</v>
      </c>
      <c r="E44" s="8">
        <f>IF(C44=0,0,-IPMT(Jグレード!$Q$16/12,B44,MAX(Jグレード!$O$15*12),Jグレード!$P$12))</f>
        <v>18071.803109639844</v>
      </c>
      <c r="F44" s="9">
        <f t="shared" si="3"/>
        <v>28847448.074304853</v>
      </c>
      <c r="H44" s="178"/>
      <c r="I44" s="6"/>
      <c r="J44" s="25"/>
      <c r="K44" s="8"/>
      <c r="L44" s="8"/>
      <c r="M44" s="25"/>
    </row>
    <row r="45" spans="1:13" hidden="1" x14ac:dyDescent="0.15">
      <c r="A45" s="176"/>
      <c r="B45" s="6">
        <v>42</v>
      </c>
      <c r="C45" s="8">
        <f t="shared" si="2"/>
        <v>85508.704228547809</v>
      </c>
      <c r="D45" s="8">
        <f>IF(C45=0,0,-PPMT(Jグレード!$Q$16/12,B45,MAX(Jグレード!$O$15*12),Jグレード!$P$12))</f>
        <v>67479.049182107279</v>
      </c>
      <c r="E45" s="8">
        <f>IF(C45=0,0,-IPMT(Jグレード!$Q$16/12,B45,MAX(Jグレード!$O$15*12),Jグレード!$P$12))</f>
        <v>18029.655046440526</v>
      </c>
      <c r="F45" s="9">
        <f t="shared" si="3"/>
        <v>28779969.025122747</v>
      </c>
      <c r="H45" s="178"/>
      <c r="I45" s="6"/>
      <c r="J45" s="25"/>
      <c r="K45" s="8"/>
      <c r="L45" s="8"/>
      <c r="M45" s="25"/>
    </row>
    <row r="46" spans="1:13" hidden="1" x14ac:dyDescent="0.15">
      <c r="A46" s="176"/>
      <c r="B46" s="6">
        <v>43</v>
      </c>
      <c r="C46" s="8">
        <f t="shared" si="2"/>
        <v>85508.704228547809</v>
      </c>
      <c r="D46" s="8">
        <f>IF(C46=0,0,-PPMT(Jグレード!$Q$16/12,B46,MAX(Jグレード!$O$15*12),Jグレード!$P$12))</f>
        <v>67521.223587846107</v>
      </c>
      <c r="E46" s="8">
        <f>IF(C46=0,0,-IPMT(Jグレード!$Q$16/12,B46,MAX(Jグレード!$O$15*12),Jグレード!$P$12))</f>
        <v>17987.480640701709</v>
      </c>
      <c r="F46" s="9">
        <f t="shared" si="3"/>
        <v>28712447.801534902</v>
      </c>
      <c r="H46" s="178"/>
      <c r="I46" s="6">
        <v>7</v>
      </c>
      <c r="J46" s="8">
        <f>IF(M40&lt;0.01,0,$J$40)</f>
        <v>97615.60552677844</v>
      </c>
      <c r="K46" s="8">
        <f>IF(J46=0,0,-PPMT(Jグレード!$Q$16/2,I46,MAX(Jグレード!$O$15*2),Jグレード!$P$13))</f>
        <v>76821.630795812467</v>
      </c>
      <c r="L46" s="8">
        <f>IF(J46=0,0,-IPMT(Jグレード!$Q$16/2,基本!I46,MAX(Jグレード!$O$15*2),Jグレード!$P$13))</f>
        <v>20793.974730965972</v>
      </c>
      <c r="M46" s="8">
        <f>IF(M40&lt;0,0,M40-K46)</f>
        <v>5468238.2974617817</v>
      </c>
    </row>
    <row r="47" spans="1:13" hidden="1" x14ac:dyDescent="0.15">
      <c r="A47" s="176"/>
      <c r="B47" s="6">
        <v>44</v>
      </c>
      <c r="C47" s="8">
        <f t="shared" si="2"/>
        <v>85508.704228547809</v>
      </c>
      <c r="D47" s="8">
        <f>IF(C47=0,0,-PPMT(Jグレード!$Q$16/12,B47,MAX(Jグレード!$O$15*12),Jグレード!$P$12))</f>
        <v>67563.42435258851</v>
      </c>
      <c r="E47" s="8">
        <f>IF(C47=0,0,-IPMT(Jグレード!$Q$16/12,B47,MAX(Jグレード!$O$15*12),Jグレード!$P$12))</f>
        <v>17945.279875959306</v>
      </c>
      <c r="F47" s="9">
        <f t="shared" si="3"/>
        <v>28644884.377182312</v>
      </c>
      <c r="H47" s="178"/>
      <c r="I47" s="6"/>
      <c r="J47" s="25"/>
      <c r="K47" s="8"/>
      <c r="L47" s="8"/>
      <c r="M47" s="25"/>
    </row>
    <row r="48" spans="1:13" hidden="1" x14ac:dyDescent="0.15">
      <c r="A48" s="176"/>
      <c r="B48" s="6">
        <v>45</v>
      </c>
      <c r="C48" s="8">
        <f t="shared" si="2"/>
        <v>85508.704228547809</v>
      </c>
      <c r="D48" s="8">
        <f>IF(C48=0,0,-PPMT(Jグレード!$Q$16/12,B48,MAX(Jグレード!$O$15*12),Jグレード!$P$12))</f>
        <v>67605.651492808873</v>
      </c>
      <c r="E48" s="8">
        <f>IF(C48=0,0,-IPMT(Jグレード!$Q$16/12,B48,MAX(Jグレード!$O$15*12),Jグレード!$P$12))</f>
        <v>17903.052735738936</v>
      </c>
      <c r="F48" s="9">
        <f t="shared" si="3"/>
        <v>28577278.725689504</v>
      </c>
      <c r="H48" s="178"/>
      <c r="I48" s="6"/>
      <c r="J48" s="25"/>
      <c r="K48" s="8"/>
      <c r="L48" s="8"/>
      <c r="M48" s="25"/>
    </row>
    <row r="49" spans="1:13" hidden="1" x14ac:dyDescent="0.15">
      <c r="A49" s="176"/>
      <c r="B49" s="6">
        <v>46</v>
      </c>
      <c r="C49" s="8">
        <f t="shared" si="2"/>
        <v>85508.704228547809</v>
      </c>
      <c r="D49" s="8">
        <f>IF(C49=0,0,-PPMT(Jグレード!$Q$16/12,B49,MAX(Jグレード!$O$15*12),Jグレード!$P$12))</f>
        <v>67647.90502499188</v>
      </c>
      <c r="E49" s="8">
        <f>IF(C49=0,0,-IPMT(Jグレード!$Q$16/12,B49,MAX(Jグレード!$O$15*12),Jグレード!$P$12))</f>
        <v>17860.799203555933</v>
      </c>
      <c r="F49" s="9">
        <f t="shared" si="3"/>
        <v>28509630.820664514</v>
      </c>
      <c r="H49" s="178"/>
      <c r="I49" s="6"/>
      <c r="J49" s="25"/>
      <c r="K49" s="8"/>
      <c r="L49" s="8"/>
      <c r="M49" s="25"/>
    </row>
    <row r="50" spans="1:13" hidden="1" x14ac:dyDescent="0.15">
      <c r="A50" s="176"/>
      <c r="B50" s="6">
        <v>47</v>
      </c>
      <c r="C50" s="8">
        <f t="shared" si="2"/>
        <v>85508.704228547809</v>
      </c>
      <c r="D50" s="8">
        <f>IF(C50=0,0,-PPMT(Jグレード!$Q$16/12,B50,MAX(Jグレード!$O$15*12),Jグレード!$P$12))</f>
        <v>67690.184965632507</v>
      </c>
      <c r="E50" s="8">
        <f>IF(C50=0,0,-IPMT(Jグレード!$Q$16/12,B50,MAX(Jグレード!$O$15*12),Jグレード!$P$12))</f>
        <v>17818.519262915313</v>
      </c>
      <c r="F50" s="9">
        <f t="shared" si="3"/>
        <v>28441940.635698881</v>
      </c>
      <c r="H50" s="178"/>
      <c r="I50" s="6"/>
      <c r="J50" s="25"/>
      <c r="K50" s="8"/>
      <c r="L50" s="8"/>
      <c r="M50" s="25"/>
    </row>
    <row r="51" spans="1:13" hidden="1" x14ac:dyDescent="0.15">
      <c r="A51" s="176"/>
      <c r="B51" s="6">
        <v>48</v>
      </c>
      <c r="C51" s="8">
        <f t="shared" si="2"/>
        <v>85508.704228547809</v>
      </c>
      <c r="D51" s="8">
        <f>IF(C51=0,0,-PPMT(Jグレード!$Q$16/12,B51,MAX(Jグレード!$O$15*12),Jグレード!$P$12))</f>
        <v>67732.491331236015</v>
      </c>
      <c r="E51" s="8">
        <f>IF(C51=0,0,-IPMT(Jグレード!$Q$16/12,B51,MAX(Jグレード!$O$15*12),Jグレード!$P$12))</f>
        <v>17776.212897311791</v>
      </c>
      <c r="F51" s="9">
        <f t="shared" si="3"/>
        <v>28374208.144367646</v>
      </c>
      <c r="H51" s="178"/>
      <c r="I51" s="6"/>
      <c r="J51" s="25"/>
      <c r="K51" s="8"/>
      <c r="L51" s="8"/>
      <c r="M51" s="25"/>
    </row>
    <row r="52" spans="1:13" hidden="1" x14ac:dyDescent="0.15">
      <c r="A52" s="175" t="s">
        <v>94</v>
      </c>
      <c r="B52" s="6">
        <v>49</v>
      </c>
      <c r="C52" s="8">
        <f t="shared" si="2"/>
        <v>85508.704228547809</v>
      </c>
      <c r="D52" s="8">
        <f>IF(C52=0,0,-PPMT(Jグレード!$Q$16/12,B52,MAX(Jグレード!$O$15*12),Jグレード!$P$12))</f>
        <v>67774.824138318043</v>
      </c>
      <c r="E52" s="8">
        <f>IF(C52=0,0,-IPMT(Jグレード!$Q$16/12,B52,MAX(Jグレード!$O$15*12),Jグレード!$P$12))</f>
        <v>17733.88009022977</v>
      </c>
      <c r="F52" s="9">
        <f t="shared" si="3"/>
        <v>28306433.320229329</v>
      </c>
      <c r="H52" s="178"/>
      <c r="I52" s="6">
        <v>8</v>
      </c>
      <c r="J52" s="8">
        <f>IF(M46&lt;0.01,0,$J$46)</f>
        <v>97615.60552677844</v>
      </c>
      <c r="K52" s="8">
        <f>IF(J52=0,0,-PPMT(Jグレード!$Q$16/2,I52,MAX(Jグレード!$O$15*2),Jグレード!$P$13))</f>
        <v>77109.711911296763</v>
      </c>
      <c r="L52" s="8">
        <f>IF(J52=0,0,-IPMT(Jグレード!$Q$16/2,基本!I52,MAX(Jグレード!$O$15*2),Jグレード!$P$13))</f>
        <v>20505.89361548168</v>
      </c>
      <c r="M52" s="8">
        <f>IF(M46&lt;0,0,M46-K52)</f>
        <v>5391128.5855504852</v>
      </c>
    </row>
    <row r="53" spans="1:13" hidden="1" x14ac:dyDescent="0.15">
      <c r="A53" s="175"/>
      <c r="B53" s="6">
        <v>50</v>
      </c>
      <c r="C53" s="8">
        <f t="shared" si="2"/>
        <v>85508.704228547809</v>
      </c>
      <c r="D53" s="8">
        <f>IF(C53=0,0,-PPMT(Jグレード!$Q$16/12,B53,MAX(Jグレード!$O$15*12),Jグレード!$P$12))</f>
        <v>67817.183403404488</v>
      </c>
      <c r="E53" s="8">
        <f>IF(C53=0,0,-IPMT(Jグレード!$Q$16/12,B53,MAX(Jグレード!$O$15*12),Jグレード!$P$12))</f>
        <v>17691.520825143318</v>
      </c>
      <c r="F53" s="9">
        <f t="shared" si="3"/>
        <v>28238616.136825923</v>
      </c>
      <c r="H53" s="177" t="s">
        <v>94</v>
      </c>
      <c r="I53" s="6"/>
      <c r="J53" s="25"/>
      <c r="K53" s="8"/>
      <c r="L53" s="8"/>
      <c r="M53" s="25"/>
    </row>
    <row r="54" spans="1:13" hidden="1" x14ac:dyDescent="0.15">
      <c r="A54" s="175"/>
      <c r="B54" s="6">
        <v>51</v>
      </c>
      <c r="C54" s="8">
        <f t="shared" si="2"/>
        <v>85508.704228547809</v>
      </c>
      <c r="D54" s="8">
        <f>IF(C54=0,0,-PPMT(Jグレード!$Q$16/12,B54,MAX(Jグレード!$O$15*12),Jグレード!$P$12))</f>
        <v>67859.569143031622</v>
      </c>
      <c r="E54" s="8">
        <f>IF(C54=0,0,-IPMT(Jグレード!$Q$16/12,B54,MAX(Jグレード!$O$15*12),Jグレード!$P$12))</f>
        <v>17649.135085516195</v>
      </c>
      <c r="F54" s="9">
        <f t="shared" si="3"/>
        <v>28170756.567682892</v>
      </c>
      <c r="H54" s="177"/>
      <c r="I54" s="6"/>
      <c r="J54" s="25"/>
      <c r="K54" s="8"/>
      <c r="L54" s="8"/>
      <c r="M54" s="25"/>
    </row>
    <row r="55" spans="1:13" hidden="1" x14ac:dyDescent="0.15">
      <c r="A55" s="175"/>
      <c r="B55" s="6">
        <v>52</v>
      </c>
      <c r="C55" s="8">
        <f t="shared" si="2"/>
        <v>85508.704228547809</v>
      </c>
      <c r="D55" s="8">
        <f>IF(C55=0,0,-PPMT(Jグレード!$Q$16/12,B55,MAX(Jグレード!$O$15*12),Jグレード!$P$12))</f>
        <v>67901.981373746021</v>
      </c>
      <c r="E55" s="8">
        <f>IF(C55=0,0,-IPMT(Jグレード!$Q$16/12,B55,MAX(Jグレード!$O$15*12),Jグレード!$P$12))</f>
        <v>17606.722854801799</v>
      </c>
      <c r="F55" s="9">
        <f t="shared" si="3"/>
        <v>28102854.586309146</v>
      </c>
      <c r="H55" s="177"/>
      <c r="I55" s="6"/>
      <c r="J55" s="25"/>
      <c r="K55" s="8"/>
      <c r="L55" s="8"/>
      <c r="M55" s="25"/>
    </row>
    <row r="56" spans="1:13" hidden="1" x14ac:dyDescent="0.15">
      <c r="A56" s="175"/>
      <c r="B56" s="6">
        <v>53</v>
      </c>
      <c r="C56" s="8">
        <f t="shared" si="2"/>
        <v>85508.704228547809</v>
      </c>
      <c r="D56" s="8">
        <f>IF(C56=0,0,-PPMT(Jグレード!$Q$16/12,B56,MAX(Jグレード!$O$15*12),Jグレード!$P$12))</f>
        <v>67944.420112104606</v>
      </c>
      <c r="E56" s="8">
        <f>IF(C56=0,0,-IPMT(Jグレード!$Q$16/12,B56,MAX(Jグレード!$O$15*12),Jグレード!$P$12))</f>
        <v>17564.284116443207</v>
      </c>
      <c r="F56" s="9">
        <f t="shared" si="3"/>
        <v>28034910.166197043</v>
      </c>
      <c r="H56" s="177"/>
      <c r="I56" s="6"/>
      <c r="J56" s="25"/>
      <c r="K56" s="8"/>
      <c r="L56" s="8"/>
      <c r="M56" s="25"/>
    </row>
    <row r="57" spans="1:13" hidden="1" x14ac:dyDescent="0.15">
      <c r="A57" s="175"/>
      <c r="B57" s="6">
        <v>54</v>
      </c>
      <c r="C57" s="8">
        <f t="shared" si="2"/>
        <v>85508.704228547809</v>
      </c>
      <c r="D57" s="8">
        <f>IF(C57=0,0,-PPMT(Jグレード!$Q$16/12,B57,MAX(Jグレード!$O$15*12),Jグレード!$P$12))</f>
        <v>67986.885374674675</v>
      </c>
      <c r="E57" s="8">
        <f>IF(C57=0,0,-IPMT(Jグレード!$Q$16/12,B57,MAX(Jグレード!$O$15*12),Jグレード!$P$12))</f>
        <v>17521.818853873141</v>
      </c>
      <c r="F57" s="9">
        <f t="shared" si="3"/>
        <v>27966923.280822366</v>
      </c>
      <c r="H57" s="177"/>
      <c r="I57" s="6"/>
      <c r="J57" s="25"/>
      <c r="K57" s="8"/>
      <c r="L57" s="8"/>
      <c r="M57" s="25"/>
    </row>
    <row r="58" spans="1:13" hidden="1" x14ac:dyDescent="0.15">
      <c r="A58" s="175"/>
      <c r="B58" s="6">
        <v>55</v>
      </c>
      <c r="C58" s="8">
        <f t="shared" si="2"/>
        <v>85508.704228547809</v>
      </c>
      <c r="D58" s="8">
        <f>IF(C58=0,0,-PPMT(Jグレード!$Q$16/12,B58,MAX(Jグレード!$O$15*12),Jグレード!$P$12))</f>
        <v>68029.377178033843</v>
      </c>
      <c r="E58" s="8">
        <f>IF(C58=0,0,-IPMT(Jグレード!$Q$16/12,B58,MAX(Jグレード!$O$15*12),Jグレード!$P$12))</f>
        <v>17479.327050513974</v>
      </c>
      <c r="F58" s="9">
        <f t="shared" si="3"/>
        <v>27898893.903644331</v>
      </c>
      <c r="H58" s="177"/>
      <c r="I58" s="6">
        <v>9</v>
      </c>
      <c r="J58" s="8">
        <f>IF(M52&lt;0.01,0,$J$52)</f>
        <v>97615.60552677844</v>
      </c>
      <c r="K58" s="8">
        <f>IF(J58=0,0,-PPMT(Jグレード!$Q$16/2,I58,MAX(Jグレード!$O$15*2),Jグレード!$P$13))</f>
        <v>77398.87333096411</v>
      </c>
      <c r="L58" s="8">
        <f>IF(J58=0,0,-IPMT(Jグレード!$Q$16/2,基本!I58,MAX(Jグレード!$O$15*2),Jグレード!$P$13))</f>
        <v>20216.732195814315</v>
      </c>
      <c r="M58" s="8">
        <f>IF(M52&lt;0,0,M52-K58)</f>
        <v>5313729.7122195214</v>
      </c>
    </row>
    <row r="59" spans="1:13" hidden="1" x14ac:dyDescent="0.15">
      <c r="A59" s="175"/>
      <c r="B59" s="6">
        <v>56</v>
      </c>
      <c r="C59" s="8">
        <f t="shared" si="2"/>
        <v>85508.704228547809</v>
      </c>
      <c r="D59" s="8">
        <f>IF(C59=0,0,-PPMT(Jグレード!$Q$16/12,B59,MAX(Jグレード!$O$15*12),Jグレード!$P$12))</f>
        <v>68071.895538770113</v>
      </c>
      <c r="E59" s="8">
        <f>IF(C59=0,0,-IPMT(Jグレード!$Q$16/12,B59,MAX(Jグレード!$O$15*12),Jグレード!$P$12))</f>
        <v>17436.808689777699</v>
      </c>
      <c r="F59" s="9">
        <f t="shared" si="3"/>
        <v>27830822.008105561</v>
      </c>
      <c r="H59" s="177"/>
      <c r="I59" s="6"/>
      <c r="J59" s="25"/>
      <c r="K59" s="8"/>
      <c r="L59" s="8"/>
      <c r="M59" s="25"/>
    </row>
    <row r="60" spans="1:13" hidden="1" x14ac:dyDescent="0.15">
      <c r="A60" s="175"/>
      <c r="B60" s="6">
        <v>57</v>
      </c>
      <c r="C60" s="8">
        <f t="shared" si="2"/>
        <v>85508.704228547809</v>
      </c>
      <c r="D60" s="8">
        <f>IF(C60=0,0,-PPMT(Jグレード!$Q$16/12,B60,MAX(Jグレード!$O$15*12),Jグレード!$P$12))</f>
        <v>68114.440473481853</v>
      </c>
      <c r="E60" s="8">
        <f>IF(C60=0,0,-IPMT(Jグレード!$Q$16/12,B60,MAX(Jグレード!$O$15*12),Jグレード!$P$12))</f>
        <v>17394.263755065967</v>
      </c>
      <c r="F60" s="9">
        <f t="shared" si="3"/>
        <v>27762707.567632079</v>
      </c>
      <c r="H60" s="177"/>
      <c r="I60" s="6"/>
      <c r="J60" s="25"/>
      <c r="K60" s="8"/>
      <c r="L60" s="8"/>
      <c r="M60" s="25"/>
    </row>
    <row r="61" spans="1:13" hidden="1" x14ac:dyDescent="0.15">
      <c r="A61" s="175"/>
      <c r="B61" s="6">
        <v>58</v>
      </c>
      <c r="C61" s="8">
        <f t="shared" si="2"/>
        <v>85508.704228547809</v>
      </c>
      <c r="D61" s="8">
        <f>IF(C61=0,0,-PPMT(Jグレード!$Q$16/12,B61,MAX(Jグレード!$O$15*12),Jグレード!$P$12))</f>
        <v>68157.011998777773</v>
      </c>
      <c r="E61" s="8">
        <f>IF(C61=0,0,-IPMT(Jグレード!$Q$16/12,B61,MAX(Jグレード!$O$15*12),Jグレード!$P$12))</f>
        <v>17351.69222977004</v>
      </c>
      <c r="F61" s="9">
        <f t="shared" si="3"/>
        <v>27694550.555633303</v>
      </c>
      <c r="H61" s="177"/>
      <c r="I61" s="6"/>
      <c r="J61" s="25"/>
      <c r="K61" s="8"/>
      <c r="L61" s="8"/>
      <c r="M61" s="25"/>
    </row>
    <row r="62" spans="1:13" hidden="1" x14ac:dyDescent="0.15">
      <c r="A62" s="175"/>
      <c r="B62" s="6">
        <v>59</v>
      </c>
      <c r="C62" s="8">
        <f t="shared" si="2"/>
        <v>85508.704228547809</v>
      </c>
      <c r="D62" s="8">
        <f>IF(C62=0,0,-PPMT(Jグレード!$Q$16/12,B62,MAX(Jグレード!$O$15*12),Jグレード!$P$12))</f>
        <v>68199.610131277019</v>
      </c>
      <c r="E62" s="8">
        <f>IF(C62=0,0,-IPMT(Jグレード!$Q$16/12,B62,MAX(Jグレード!$O$15*12),Jグレード!$P$12))</f>
        <v>17309.094097270809</v>
      </c>
      <c r="F62" s="9">
        <f t="shared" si="3"/>
        <v>27626350.945502024</v>
      </c>
      <c r="H62" s="177"/>
      <c r="I62" s="6"/>
      <c r="J62" s="25"/>
      <c r="K62" s="8"/>
      <c r="L62" s="8"/>
      <c r="M62" s="25"/>
    </row>
    <row r="63" spans="1:13" hidden="1" x14ac:dyDescent="0.15">
      <c r="A63" s="175"/>
      <c r="B63" s="6">
        <v>60</v>
      </c>
      <c r="C63" s="8">
        <f t="shared" si="2"/>
        <v>85508.704228547809</v>
      </c>
      <c r="D63" s="8">
        <f>IF(C63=0,0,-PPMT(Jグレード!$Q$16/12,B63,MAX(Jグレード!$O$15*12),Jグレード!$P$12))</f>
        <v>68242.234887609055</v>
      </c>
      <c r="E63" s="8">
        <f>IF(C63=0,0,-IPMT(Jグレード!$Q$16/12,B63,MAX(Jグレード!$O$15*12),Jグレード!$P$12))</f>
        <v>17266.469340938758</v>
      </c>
      <c r="F63" s="9">
        <f t="shared" si="3"/>
        <v>27558108.710614417</v>
      </c>
      <c r="H63" s="177"/>
      <c r="I63" s="6"/>
      <c r="J63" s="25"/>
      <c r="K63" s="8"/>
      <c r="L63" s="8"/>
      <c r="M63" s="25"/>
    </row>
    <row r="64" spans="1:13" hidden="1" x14ac:dyDescent="0.15">
      <c r="A64" s="176" t="s">
        <v>95</v>
      </c>
      <c r="B64" s="6">
        <v>61</v>
      </c>
      <c r="C64" s="8">
        <f t="shared" si="2"/>
        <v>85508.704228547809</v>
      </c>
      <c r="D64" s="8">
        <f>IF(C64=0,0,-PPMT(Jグレード!$Q$16/12,B64,MAX(Jグレード!$O$15*12),Jグレード!$P$12))</f>
        <v>68284.886284413806</v>
      </c>
      <c r="E64" s="8">
        <f>IF(C64=0,0,-IPMT(Jグレード!$Q$16/12,B64,MAX(Jグレード!$O$15*12),Jグレード!$P$12))</f>
        <v>17223.817944134</v>
      </c>
      <c r="F64" s="9">
        <f t="shared" si="3"/>
        <v>27489823.824330002</v>
      </c>
      <c r="H64" s="177"/>
      <c r="I64" s="6">
        <v>10</v>
      </c>
      <c r="J64" s="8">
        <f>IF(M58&lt;0.01,0,$J$58)</f>
        <v>97615.60552677844</v>
      </c>
      <c r="K64" s="8">
        <f>IF(J64=0,0,-PPMT(Jグレード!$Q$16/2,I64,MAX(Jグレード!$O$15*2),Jグレード!$P$13))</f>
        <v>77689.119105955237</v>
      </c>
      <c r="L64" s="8">
        <f>IF(J64=0,0,-IPMT(Jグレード!$Q$16/2,基本!I64,MAX(Jグレード!$O$15*2),Jグレード!$P$13))</f>
        <v>19926.486420823199</v>
      </c>
      <c r="M64" s="8">
        <f>IF(M58&lt;0,0,M58-K64)</f>
        <v>5236040.5931135658</v>
      </c>
    </row>
    <row r="65" spans="1:13" hidden="1" x14ac:dyDescent="0.15">
      <c r="A65" s="176"/>
      <c r="B65" s="6">
        <v>62</v>
      </c>
      <c r="C65" s="8">
        <f t="shared" si="2"/>
        <v>85508.704228547809</v>
      </c>
      <c r="D65" s="8">
        <f>IF(C65=0,0,-PPMT(Jグレード!$Q$16/12,B65,MAX(Jグレード!$O$15*12),Jグレード!$P$12))</f>
        <v>68327.564338341574</v>
      </c>
      <c r="E65" s="8">
        <f>IF(C65=0,0,-IPMT(Jグレード!$Q$16/12,B65,MAX(Jグレード!$O$15*12),Jグレード!$P$12))</f>
        <v>17181.139890206243</v>
      </c>
      <c r="F65" s="9">
        <f t="shared" si="3"/>
        <v>27421496.259991661</v>
      </c>
      <c r="H65" s="178" t="s">
        <v>95</v>
      </c>
      <c r="I65" s="6"/>
      <c r="J65" s="25"/>
      <c r="K65" s="8"/>
      <c r="L65" s="8"/>
      <c r="M65" s="25"/>
    </row>
    <row r="66" spans="1:13" hidden="1" x14ac:dyDescent="0.15">
      <c r="A66" s="176"/>
      <c r="B66" s="6">
        <v>63</v>
      </c>
      <c r="C66" s="8">
        <f t="shared" si="2"/>
        <v>85508.704228547809</v>
      </c>
      <c r="D66" s="8">
        <f>IF(C66=0,0,-PPMT(Jグレード!$Q$16/12,B66,MAX(Jグレード!$O$15*12),Jグレード!$P$12))</f>
        <v>68370.269066053021</v>
      </c>
      <c r="E66" s="8">
        <f>IF(C66=0,0,-IPMT(Jグレード!$Q$16/12,B66,MAX(Jグレード!$O$15*12),Jグレード!$P$12))</f>
        <v>17138.435162494778</v>
      </c>
      <c r="F66" s="9">
        <f t="shared" si="3"/>
        <v>27353125.990925606</v>
      </c>
      <c r="H66" s="178"/>
      <c r="I66" s="6"/>
      <c r="J66" s="25"/>
      <c r="K66" s="8"/>
      <c r="L66" s="8"/>
      <c r="M66" s="25"/>
    </row>
    <row r="67" spans="1:13" hidden="1" x14ac:dyDescent="0.15">
      <c r="A67" s="176"/>
      <c r="B67" s="6">
        <v>64</v>
      </c>
      <c r="C67" s="8">
        <f t="shared" si="2"/>
        <v>85508.704228547809</v>
      </c>
      <c r="D67" s="8">
        <f>IF(C67=0,0,-PPMT(Jグレード!$Q$16/12,B67,MAX(Jグレード!$O$15*12),Jグレード!$P$12))</f>
        <v>68413.000484219316</v>
      </c>
      <c r="E67" s="8">
        <f>IF(C67=0,0,-IPMT(Jグレード!$Q$16/12,B67,MAX(Jグレード!$O$15*12),Jグレード!$P$12))</f>
        <v>17095.703744328497</v>
      </c>
      <c r="F67" s="9">
        <f t="shared" si="3"/>
        <v>27284712.990441386</v>
      </c>
      <c r="H67" s="178"/>
      <c r="I67" s="6"/>
      <c r="J67" s="25"/>
      <c r="K67" s="8"/>
      <c r="L67" s="8"/>
      <c r="M67" s="25"/>
    </row>
    <row r="68" spans="1:13" hidden="1" x14ac:dyDescent="0.15">
      <c r="A68" s="176"/>
      <c r="B68" s="6">
        <v>65</v>
      </c>
      <c r="C68" s="8">
        <f t="shared" si="2"/>
        <v>85508.704228547809</v>
      </c>
      <c r="D68" s="8">
        <f>IF(C68=0,0,-PPMT(Jグレード!$Q$16/12,B68,MAX(Jグレード!$O$15*12),Jグレード!$P$12))</f>
        <v>68455.758609521945</v>
      </c>
      <c r="E68" s="8">
        <f>IF(C68=0,0,-IPMT(Jグレード!$Q$16/12,B68,MAX(Jグレード!$O$15*12),Jグレード!$P$12))</f>
        <v>17052.945619025861</v>
      </c>
      <c r="F68" s="9">
        <f t="shared" si="3"/>
        <v>27216257.231831864</v>
      </c>
      <c r="H68" s="178"/>
      <c r="I68" s="6"/>
      <c r="J68" s="25"/>
      <c r="K68" s="8"/>
      <c r="L68" s="8"/>
      <c r="M68" s="25"/>
    </row>
    <row r="69" spans="1:13" hidden="1" x14ac:dyDescent="0.15">
      <c r="A69" s="176"/>
      <c r="B69" s="6">
        <v>66</v>
      </c>
      <c r="C69" s="8">
        <f t="shared" si="2"/>
        <v>85508.704228547809</v>
      </c>
      <c r="D69" s="8">
        <f>IF(C69=0,0,-PPMT(Jグレード!$Q$16/12,B69,MAX(Jグレード!$O$15*12),Jグレード!$P$12))</f>
        <v>68498.543458652901</v>
      </c>
      <c r="E69" s="8">
        <f>IF(C69=0,0,-IPMT(Jグレード!$Q$16/12,B69,MAX(Jグレード!$O$15*12),Jグレード!$P$12))</f>
        <v>17010.160769894912</v>
      </c>
      <c r="F69" s="9">
        <f t="shared" si="3"/>
        <v>27147758.688373212</v>
      </c>
      <c r="H69" s="178"/>
      <c r="I69" s="6"/>
      <c r="J69" s="25"/>
      <c r="K69" s="8"/>
      <c r="L69" s="8"/>
      <c r="M69" s="25"/>
    </row>
    <row r="70" spans="1:13" hidden="1" x14ac:dyDescent="0.15">
      <c r="A70" s="176"/>
      <c r="B70" s="6">
        <v>67</v>
      </c>
      <c r="C70" s="8">
        <f t="shared" si="2"/>
        <v>85508.704228547809</v>
      </c>
      <c r="D70" s="8">
        <f>IF(C70=0,0,-PPMT(Jグレード!$Q$16/12,B70,MAX(Jグレード!$O$15*12),Jグレード!$P$12))</f>
        <v>68541.355048314552</v>
      </c>
      <c r="E70" s="8">
        <f>IF(C70=0,0,-IPMT(Jグレード!$Q$16/12,B70,MAX(Jグレード!$O$15*12),Jグレード!$P$12))</f>
        <v>16967.34918023325</v>
      </c>
      <c r="F70" s="9">
        <f t="shared" si="3"/>
        <v>27079217.333324898</v>
      </c>
      <c r="H70" s="178"/>
      <c r="I70" s="6">
        <v>11</v>
      </c>
      <c r="J70" s="8">
        <f>IF(M64&lt;0.01,0,$J$64)</f>
        <v>97615.60552677844</v>
      </c>
      <c r="K70" s="8">
        <f>IF(J70=0,0,-PPMT(Jグレード!$Q$16/2,I70,MAX(Jグレード!$O$15*2),Jグレード!$P$13))</f>
        <v>77980.453302602575</v>
      </c>
      <c r="L70" s="8">
        <f>IF(J70=0,0,-IPMT(Jグレード!$Q$16/2,基本!I70,MAX(Jグレード!$O$15*2),Jグレード!$P$13))</f>
        <v>19635.152224175868</v>
      </c>
      <c r="M70" s="8">
        <f>IF(M64&lt;0,0,M64-K70)</f>
        <v>5158060.1398109635</v>
      </c>
    </row>
    <row r="71" spans="1:13" hidden="1" x14ac:dyDescent="0.15">
      <c r="A71" s="176"/>
      <c r="B71" s="6">
        <v>68</v>
      </c>
      <c r="C71" s="8">
        <f t="shared" si="2"/>
        <v>85508.704228547809</v>
      </c>
      <c r="D71" s="8">
        <f>IF(C71=0,0,-PPMT(Jグレード!$Q$16/12,B71,MAX(Jグレード!$O$15*12),Jグレード!$P$12))</f>
        <v>68584.193395219758</v>
      </c>
      <c r="E71" s="8">
        <f>IF(C71=0,0,-IPMT(Jグレード!$Q$16/12,B71,MAX(Jグレード!$O$15*12),Jグレード!$P$12))</f>
        <v>16924.510833328055</v>
      </c>
      <c r="F71" s="9">
        <f t="shared" si="3"/>
        <v>27010633.139929678</v>
      </c>
      <c r="H71" s="178"/>
      <c r="I71" s="6"/>
      <c r="J71" s="25"/>
      <c r="K71" s="8"/>
      <c r="L71" s="8"/>
      <c r="M71" s="25"/>
    </row>
    <row r="72" spans="1:13" hidden="1" x14ac:dyDescent="0.15">
      <c r="A72" s="176"/>
      <c r="B72" s="6">
        <v>69</v>
      </c>
      <c r="C72" s="8">
        <f t="shared" si="2"/>
        <v>85508.704228547809</v>
      </c>
      <c r="D72" s="8">
        <f>IF(C72=0,0,-PPMT(Jグレード!$Q$16/12,B72,MAX(Jグレード!$O$15*12),Jグレード!$P$12))</f>
        <v>68627.058516091769</v>
      </c>
      <c r="E72" s="8">
        <f>IF(C72=0,0,-IPMT(Jグレード!$Q$16/12,B72,MAX(Jグレード!$O$15*12),Jグレード!$P$12))</f>
        <v>16881.645712456044</v>
      </c>
      <c r="F72" s="9">
        <f t="shared" si="3"/>
        <v>26942006.081413586</v>
      </c>
      <c r="H72" s="178"/>
      <c r="I72" s="6"/>
      <c r="J72" s="25"/>
      <c r="K72" s="8"/>
      <c r="L72" s="8"/>
      <c r="M72" s="25"/>
    </row>
    <row r="73" spans="1:13" hidden="1" x14ac:dyDescent="0.15">
      <c r="A73" s="176"/>
      <c r="B73" s="6">
        <v>70</v>
      </c>
      <c r="C73" s="8">
        <f t="shared" si="2"/>
        <v>85508.704228547809</v>
      </c>
      <c r="D73" s="8">
        <f>IF(C73=0,0,-PPMT(Jグレード!$Q$16/12,B73,MAX(Jグレード!$O$15*12),Jグレード!$P$12))</f>
        <v>68669.950427664327</v>
      </c>
      <c r="E73" s="8">
        <f>IF(C73=0,0,-IPMT(Jグレード!$Q$16/12,B73,MAX(Jグレード!$O$15*12),Jグレード!$P$12))</f>
        <v>16838.753800883485</v>
      </c>
      <c r="F73" s="9">
        <f t="shared" si="3"/>
        <v>26873336.130985923</v>
      </c>
      <c r="H73" s="178"/>
      <c r="I73" s="6"/>
      <c r="J73" s="25"/>
      <c r="K73" s="8"/>
      <c r="L73" s="8"/>
      <c r="M73" s="25"/>
    </row>
    <row r="74" spans="1:13" hidden="1" x14ac:dyDescent="0.15">
      <c r="A74" s="176"/>
      <c r="B74" s="6">
        <v>71</v>
      </c>
      <c r="C74" s="8">
        <f t="shared" si="2"/>
        <v>85508.704228547809</v>
      </c>
      <c r="D74" s="8">
        <f>IF(C74=0,0,-PPMT(Jグレード!$Q$16/12,B74,MAX(Jグレード!$O$15*12),Jグレード!$P$12))</f>
        <v>68712.869146681624</v>
      </c>
      <c r="E74" s="8">
        <f>IF(C74=0,0,-IPMT(Jグレード!$Q$16/12,B74,MAX(Jグレード!$O$15*12),Jグレード!$P$12))</f>
        <v>16795.835081866197</v>
      </c>
      <c r="F74" s="9">
        <f t="shared" si="3"/>
        <v>26804623.261839241</v>
      </c>
      <c r="H74" s="178"/>
      <c r="I74" s="6"/>
      <c r="J74" s="25"/>
      <c r="K74" s="8"/>
      <c r="L74" s="8"/>
      <c r="M74" s="25"/>
    </row>
    <row r="75" spans="1:13" hidden="1" x14ac:dyDescent="0.15">
      <c r="A75" s="176"/>
      <c r="B75" s="6">
        <v>72</v>
      </c>
      <c r="C75" s="8">
        <f t="shared" si="2"/>
        <v>85508.704228547809</v>
      </c>
      <c r="D75" s="8">
        <f>IF(C75=0,0,-PPMT(Jグレード!$Q$16/12,B75,MAX(Jグレード!$O$15*12),Jグレード!$P$12))</f>
        <v>68755.814689898296</v>
      </c>
      <c r="E75" s="8">
        <f>IF(C75=0,0,-IPMT(Jグレード!$Q$16/12,B75,MAX(Jグレード!$O$15*12),Jグレード!$P$12))</f>
        <v>16752.889538649521</v>
      </c>
      <c r="F75" s="9">
        <f t="shared" si="3"/>
        <v>26735867.447149344</v>
      </c>
      <c r="H75" s="178"/>
      <c r="I75" s="6"/>
      <c r="J75" s="25"/>
      <c r="K75" s="8"/>
      <c r="L75" s="8"/>
      <c r="M75" s="25"/>
    </row>
    <row r="76" spans="1:13" hidden="1" x14ac:dyDescent="0.15">
      <c r="A76" s="175" t="s">
        <v>96</v>
      </c>
      <c r="B76" s="6">
        <v>73</v>
      </c>
      <c r="C76" s="8">
        <f t="shared" si="2"/>
        <v>85508.704228547809</v>
      </c>
      <c r="D76" s="8">
        <f>IF(C76=0,0,-PPMT(Jグレード!$Q$16/12,B76,MAX(Jグレード!$O$15*12),Jグレード!$P$12))</f>
        <v>68798.78707407949</v>
      </c>
      <c r="E76" s="8">
        <f>IF(C76=0,0,-IPMT(Jグレード!$Q$16/12,B76,MAX(Jグレード!$O$15*12),Jグレード!$P$12))</f>
        <v>16709.917154468334</v>
      </c>
      <c r="F76" s="9">
        <f t="shared" si="3"/>
        <v>26667068.660075266</v>
      </c>
      <c r="H76" s="178"/>
      <c r="I76" s="6">
        <v>12</v>
      </c>
      <c r="J76" s="8">
        <f>IF(M70&lt;0.01,0,$J$70)</f>
        <v>97615.60552677844</v>
      </c>
      <c r="K76" s="8">
        <f>IF(J76=0,0,-PPMT(Jグレード!$Q$16/2,I76,MAX(Jグレード!$O$15*2),Jグレード!$P$13))</f>
        <v>78272.88000248732</v>
      </c>
      <c r="L76" s="8">
        <f>IF(J76=0,0,-IPMT(Jグレード!$Q$16/2,基本!I76,MAX(Jグレード!$O$15*2),Jグレード!$P$13))</f>
        <v>19342.725524291109</v>
      </c>
      <c r="M76" s="8">
        <f>IF(M70&lt;0,0,M70-K76)</f>
        <v>5079787.2598084761</v>
      </c>
    </row>
    <row r="77" spans="1:13" hidden="1" x14ac:dyDescent="0.15">
      <c r="A77" s="175"/>
      <c r="B77" s="6">
        <v>74</v>
      </c>
      <c r="C77" s="8">
        <f t="shared" si="2"/>
        <v>85508.704228547809</v>
      </c>
      <c r="D77" s="8">
        <f>IF(C77=0,0,-PPMT(Jグレード!$Q$16/12,B77,MAX(Jグレード!$O$15*12),Jグレード!$P$12))</f>
        <v>68841.786316000784</v>
      </c>
      <c r="E77" s="8">
        <f>IF(C77=0,0,-IPMT(Jグレード!$Q$16/12,B77,MAX(Jグレード!$O$15*12),Jグレード!$P$12))</f>
        <v>16666.917912547029</v>
      </c>
      <c r="F77" s="9">
        <f t="shared" si="3"/>
        <v>26598226.873759266</v>
      </c>
      <c r="H77" s="177" t="s">
        <v>96</v>
      </c>
      <c r="I77" s="6"/>
      <c r="J77" s="25"/>
      <c r="K77" s="8"/>
      <c r="L77" s="8"/>
      <c r="M77" s="25"/>
    </row>
    <row r="78" spans="1:13" hidden="1" x14ac:dyDescent="0.15">
      <c r="A78" s="175"/>
      <c r="B78" s="6">
        <v>75</v>
      </c>
      <c r="C78" s="8">
        <f t="shared" si="2"/>
        <v>85508.704228547809</v>
      </c>
      <c r="D78" s="8">
        <f>IF(C78=0,0,-PPMT(Jグレード!$Q$16/12,B78,MAX(Jグレード!$O$15*12),Jグレード!$P$12))</f>
        <v>68884.812432448278</v>
      </c>
      <c r="E78" s="8">
        <f>IF(C78=0,0,-IPMT(Jグレード!$Q$16/12,B78,MAX(Jグレード!$O$15*12),Jグレード!$P$12))</f>
        <v>16623.891796099531</v>
      </c>
      <c r="F78" s="9">
        <f t="shared" si="3"/>
        <v>26529342.061326817</v>
      </c>
      <c r="H78" s="177"/>
      <c r="I78" s="6"/>
      <c r="J78" s="25"/>
      <c r="K78" s="8"/>
      <c r="L78" s="8"/>
      <c r="M78" s="25"/>
    </row>
    <row r="79" spans="1:13" hidden="1" x14ac:dyDescent="0.15">
      <c r="A79" s="175"/>
      <c r="B79" s="6">
        <v>76</v>
      </c>
      <c r="C79" s="8">
        <f t="shared" si="2"/>
        <v>85508.704228547809</v>
      </c>
      <c r="D79" s="8">
        <f>IF(C79=0,0,-PPMT(Jグレード!$Q$16/12,B79,MAX(Jグレード!$O$15*12),Jグレード!$P$12))</f>
        <v>68927.865440218564</v>
      </c>
      <c r="E79" s="8">
        <f>IF(C79=0,0,-IPMT(Jグレード!$Q$16/12,B79,MAX(Jグレード!$O$15*12),Jグレード!$P$12))</f>
        <v>16580.838788329253</v>
      </c>
      <c r="F79" s="9">
        <f t="shared" si="3"/>
        <v>26460414.195886597</v>
      </c>
      <c r="H79" s="177"/>
      <c r="I79" s="6"/>
      <c r="J79" s="25"/>
      <c r="K79" s="8"/>
      <c r="L79" s="8"/>
      <c r="M79" s="25"/>
    </row>
    <row r="80" spans="1:13" hidden="1" x14ac:dyDescent="0.15">
      <c r="A80" s="175"/>
      <c r="B80" s="6">
        <v>77</v>
      </c>
      <c r="C80" s="8">
        <f t="shared" si="2"/>
        <v>85508.704228547809</v>
      </c>
      <c r="D80" s="8">
        <f>IF(C80=0,0,-PPMT(Jグレード!$Q$16/12,B80,MAX(Jグレード!$O$15*12),Jグレード!$P$12))</f>
        <v>68970.945356118697</v>
      </c>
      <c r="E80" s="8">
        <f>IF(C80=0,0,-IPMT(Jグレード!$Q$16/12,B80,MAX(Jグレード!$O$15*12),Jグレード!$P$12))</f>
        <v>16537.75887242912</v>
      </c>
      <c r="F80" s="9">
        <f t="shared" si="3"/>
        <v>26391443.250530478</v>
      </c>
      <c r="H80" s="177"/>
      <c r="I80" s="6"/>
      <c r="J80" s="25"/>
      <c r="K80" s="8"/>
      <c r="L80" s="8"/>
      <c r="M80" s="25"/>
    </row>
    <row r="81" spans="1:13" hidden="1" x14ac:dyDescent="0.15">
      <c r="A81" s="175"/>
      <c r="B81" s="6">
        <v>78</v>
      </c>
      <c r="C81" s="8">
        <f t="shared" ref="C81:C144" si="4">IF(F80&lt;1,0,C80)</f>
        <v>85508.704228547809</v>
      </c>
      <c r="D81" s="8">
        <f>IF(C81=0,0,-PPMT(Jグレード!$Q$16/12,B81,MAX(Jグレード!$O$15*12),Jグレード!$P$12))</f>
        <v>69014.052196966266</v>
      </c>
      <c r="E81" s="8">
        <f>IF(C81=0,0,-IPMT(Jグレード!$Q$16/12,B81,MAX(Jグレード!$O$15*12),Jグレード!$P$12))</f>
        <v>16494.65203158154</v>
      </c>
      <c r="F81" s="9">
        <f t="shared" ref="F81:F144" si="5">IF(F80&lt;0,0,F80-D81)</f>
        <v>26322429.198333513</v>
      </c>
      <c r="H81" s="177"/>
      <c r="I81" s="6"/>
      <c r="J81" s="25"/>
      <c r="K81" s="8"/>
      <c r="L81" s="8"/>
      <c r="M81" s="25"/>
    </row>
    <row r="82" spans="1:13" hidden="1" x14ac:dyDescent="0.15">
      <c r="A82" s="175"/>
      <c r="B82" s="6">
        <v>79</v>
      </c>
      <c r="C82" s="8">
        <f t="shared" si="4"/>
        <v>85508.704228547809</v>
      </c>
      <c r="D82" s="8">
        <f>IF(C82=0,0,-PPMT(Jグレード!$Q$16/12,B82,MAX(Jグレード!$O$15*12),Jグレード!$P$12))</f>
        <v>69057.185979589369</v>
      </c>
      <c r="E82" s="8">
        <f>IF(C82=0,0,-IPMT(Jグレード!$Q$16/12,B82,MAX(Jグレード!$O$15*12),Jグレード!$P$12))</f>
        <v>16451.51824895844</v>
      </c>
      <c r="F82" s="9">
        <f t="shared" si="5"/>
        <v>26253372.012353923</v>
      </c>
      <c r="H82" s="177"/>
      <c r="I82" s="6">
        <v>13</v>
      </c>
      <c r="J82" s="8">
        <f>IF(M76&lt;0.01,0,$J$76)</f>
        <v>97615.60552677844</v>
      </c>
      <c r="K82" s="8">
        <f>IF(J82=0,0,-PPMT(Jグレード!$Q$16/2,I82,MAX(Jグレード!$O$15*2),Jグレード!$P$13))</f>
        <v>78566.403302496663</v>
      </c>
      <c r="L82" s="8">
        <f>IF(J82=0,0,-IPMT(Jグレード!$Q$16/2,基本!I82,MAX(Jグレード!$O$15*2),Jグレード!$P$13))</f>
        <v>19049.20222428178</v>
      </c>
      <c r="M82" s="8">
        <f>IF(M76&lt;0,0,M76-K82)</f>
        <v>5001220.8565059798</v>
      </c>
    </row>
    <row r="83" spans="1:13" hidden="1" x14ac:dyDescent="0.15">
      <c r="A83" s="175"/>
      <c r="B83" s="6">
        <v>80</v>
      </c>
      <c r="C83" s="8">
        <f t="shared" si="4"/>
        <v>85508.704228547809</v>
      </c>
      <c r="D83" s="8">
        <f>IF(C83=0,0,-PPMT(Jグレード!$Q$16/12,B83,MAX(Jグレード!$O$15*12),Jグレード!$P$12))</f>
        <v>69100.346720826623</v>
      </c>
      <c r="E83" s="8">
        <f>IF(C83=0,0,-IPMT(Jグレード!$Q$16/12,B83,MAX(Jグレード!$O$15*12),Jグレード!$P$12))</f>
        <v>16408.357507721194</v>
      </c>
      <c r="F83" s="9">
        <f t="shared" si="5"/>
        <v>26184271.665633097</v>
      </c>
      <c r="H83" s="177"/>
      <c r="I83" s="6"/>
      <c r="J83" s="25"/>
      <c r="K83" s="8"/>
      <c r="L83" s="8"/>
      <c r="M83" s="25"/>
    </row>
    <row r="84" spans="1:13" hidden="1" x14ac:dyDescent="0.15">
      <c r="A84" s="175"/>
      <c r="B84" s="6">
        <v>81</v>
      </c>
      <c r="C84" s="8">
        <f t="shared" si="4"/>
        <v>85508.704228547809</v>
      </c>
      <c r="D84" s="8">
        <f>IF(C84=0,0,-PPMT(Jグレード!$Q$16/12,B84,MAX(Jグレード!$O$15*12),Jグレード!$P$12))</f>
        <v>69143.534437527138</v>
      </c>
      <c r="E84" s="8">
        <f>IF(C84=0,0,-IPMT(Jグレード!$Q$16/12,B84,MAX(Jグレード!$O$15*12),Jグレード!$P$12))</f>
        <v>16365.169791020677</v>
      </c>
      <c r="F84" s="9">
        <f t="shared" si="5"/>
        <v>26115128.131195571</v>
      </c>
      <c r="H84" s="177"/>
      <c r="I84" s="6"/>
      <c r="J84" s="25"/>
      <c r="K84" s="8"/>
      <c r="L84" s="8"/>
      <c r="M84" s="25"/>
    </row>
    <row r="85" spans="1:13" hidden="1" x14ac:dyDescent="0.15">
      <c r="A85" s="175"/>
      <c r="B85" s="6">
        <v>82</v>
      </c>
      <c r="C85" s="8">
        <f t="shared" si="4"/>
        <v>85508.704228547809</v>
      </c>
      <c r="D85" s="8">
        <f>IF(C85=0,0,-PPMT(Jグレード!$Q$16/12,B85,MAX(Jグレード!$O$15*12),Jグレード!$P$12))</f>
        <v>69186.749146550588</v>
      </c>
      <c r="E85" s="8">
        <f>IF(C85=0,0,-IPMT(Jグレード!$Q$16/12,B85,MAX(Jグレード!$O$15*12),Jグレード!$P$12))</f>
        <v>16321.955081997223</v>
      </c>
      <c r="F85" s="9">
        <f t="shared" si="5"/>
        <v>26045941.38204902</v>
      </c>
      <c r="H85" s="177"/>
      <c r="I85" s="6"/>
      <c r="J85" s="25"/>
      <c r="K85" s="8"/>
      <c r="L85" s="8"/>
      <c r="M85" s="25"/>
    </row>
    <row r="86" spans="1:13" hidden="1" x14ac:dyDescent="0.15">
      <c r="A86" s="175"/>
      <c r="B86" s="6">
        <v>83</v>
      </c>
      <c r="C86" s="8">
        <f t="shared" si="4"/>
        <v>85508.704228547809</v>
      </c>
      <c r="D86" s="8">
        <f>IF(C86=0,0,-PPMT(Jグレード!$Q$16/12,B86,MAX(Jグレード!$O$15*12),Jグレード!$P$12))</f>
        <v>69229.990864767184</v>
      </c>
      <c r="E86" s="8">
        <f>IF(C86=0,0,-IPMT(Jグレード!$Q$16/12,B86,MAX(Jグレード!$O$15*12),Jグレード!$P$12))</f>
        <v>16278.713363780629</v>
      </c>
      <c r="F86" s="9">
        <f t="shared" si="5"/>
        <v>25976711.391184252</v>
      </c>
      <c r="H86" s="177"/>
      <c r="I86" s="6"/>
      <c r="J86" s="25"/>
      <c r="K86" s="8"/>
      <c r="L86" s="8"/>
      <c r="M86" s="25"/>
    </row>
    <row r="87" spans="1:13" hidden="1" x14ac:dyDescent="0.15">
      <c r="A87" s="175"/>
      <c r="B87" s="6">
        <v>84</v>
      </c>
      <c r="C87" s="8">
        <f t="shared" si="4"/>
        <v>85508.704228547809</v>
      </c>
      <c r="D87" s="8">
        <f>IF(C87=0,0,-PPMT(Jグレード!$Q$16/12,B87,MAX(Jグレード!$O$15*12),Jグレード!$P$12))</f>
        <v>69273.25960905767</v>
      </c>
      <c r="E87" s="8">
        <f>IF(C87=0,0,-IPMT(Jグレード!$Q$16/12,B87,MAX(Jグレード!$O$15*12),Jグレード!$P$12))</f>
        <v>16235.44461949015</v>
      </c>
      <c r="F87" s="9">
        <f t="shared" si="5"/>
        <v>25907438.131575193</v>
      </c>
      <c r="H87" s="177"/>
      <c r="I87" s="6"/>
      <c r="J87" s="25"/>
      <c r="K87" s="8"/>
      <c r="L87" s="8"/>
      <c r="M87" s="25"/>
    </row>
    <row r="88" spans="1:13" hidden="1" x14ac:dyDescent="0.15">
      <c r="A88" s="176" t="s">
        <v>97</v>
      </c>
      <c r="B88" s="6">
        <v>85</v>
      </c>
      <c r="C88" s="8">
        <f t="shared" si="4"/>
        <v>85508.704228547809</v>
      </c>
      <c r="D88" s="8">
        <f>IF(C88=0,0,-PPMT(Jグレード!$Q$16/12,B88,MAX(Jグレード!$O$15*12),Jグレード!$P$12))</f>
        <v>69316.555396313328</v>
      </c>
      <c r="E88" s="8">
        <f>IF(C88=0,0,-IPMT(Jグレード!$Q$16/12,B88,MAX(Jグレード!$O$15*12),Jグレード!$P$12))</f>
        <v>16192.148832234487</v>
      </c>
      <c r="F88" s="9">
        <f t="shared" si="5"/>
        <v>25838121.576178879</v>
      </c>
      <c r="H88" s="177"/>
      <c r="I88" s="6">
        <v>14</v>
      </c>
      <c r="J88" s="8">
        <f>IF(M82&lt;0.01,0,$J$82)</f>
        <v>97615.60552677844</v>
      </c>
      <c r="K88" s="8">
        <f>IF(J88=0,0,-PPMT(Jグレード!$Q$16/2,I88,MAX(Jグレード!$O$15*2),Jグレード!$P$13))</f>
        <v>78861.027314881023</v>
      </c>
      <c r="L88" s="8">
        <f>IF(J88=0,0,-IPMT(Jグレード!$Q$16/2,基本!I88,MAX(Jグレード!$O$15*2),Jグレード!$P$13))</f>
        <v>18754.57821189742</v>
      </c>
      <c r="M88" s="8">
        <f>IF(M82&lt;0,0,M82-K88)</f>
        <v>4922359.8291910989</v>
      </c>
    </row>
    <row r="89" spans="1:13" hidden="1" x14ac:dyDescent="0.15">
      <c r="A89" s="176"/>
      <c r="B89" s="6">
        <v>86</v>
      </c>
      <c r="C89" s="8">
        <f t="shared" si="4"/>
        <v>85508.704228547809</v>
      </c>
      <c r="D89" s="8">
        <f>IF(C89=0,0,-PPMT(Jグレード!$Q$16/12,B89,MAX(Jグレード!$O$15*12),Jグレード!$P$12))</f>
        <v>69359.878243436018</v>
      </c>
      <c r="E89" s="8">
        <f>IF(C89=0,0,-IPMT(Jグレード!$Q$16/12,B89,MAX(Jグレード!$O$15*12),Jグレード!$P$12))</f>
        <v>16148.825985111793</v>
      </c>
      <c r="F89" s="9">
        <f t="shared" si="5"/>
        <v>25768761.697935443</v>
      </c>
      <c r="H89" s="178" t="s">
        <v>97</v>
      </c>
      <c r="I89" s="6"/>
      <c r="J89" s="25"/>
      <c r="K89" s="8"/>
      <c r="L89" s="8"/>
      <c r="M89" s="25"/>
    </row>
    <row r="90" spans="1:13" hidden="1" x14ac:dyDescent="0.15">
      <c r="A90" s="176"/>
      <c r="B90" s="6">
        <v>87</v>
      </c>
      <c r="C90" s="8">
        <f t="shared" si="4"/>
        <v>85508.704228547809</v>
      </c>
      <c r="D90" s="8">
        <f>IF(C90=0,0,-PPMT(Jグレード!$Q$16/12,B90,MAX(Jグレード!$O$15*12),Jグレード!$P$12))</f>
        <v>69403.228167338166</v>
      </c>
      <c r="E90" s="8">
        <f>IF(C90=0,0,-IPMT(Jグレード!$Q$16/12,B90,MAX(Jグレード!$O$15*12),Jグレード!$P$12))</f>
        <v>16105.476061209645</v>
      </c>
      <c r="F90" s="9">
        <f t="shared" si="5"/>
        <v>25699358.469768107</v>
      </c>
      <c r="H90" s="178"/>
      <c r="I90" s="6"/>
      <c r="J90" s="25"/>
      <c r="K90" s="8"/>
      <c r="L90" s="8"/>
      <c r="M90" s="25"/>
    </row>
    <row r="91" spans="1:13" hidden="1" x14ac:dyDescent="0.15">
      <c r="A91" s="176"/>
      <c r="B91" s="6">
        <v>88</v>
      </c>
      <c r="C91" s="8">
        <f t="shared" si="4"/>
        <v>85508.704228547809</v>
      </c>
      <c r="D91" s="8">
        <f>IF(C91=0,0,-PPMT(Jグレード!$Q$16/12,B91,MAX(Jグレード!$O$15*12),Jグレード!$P$12))</f>
        <v>69446.60518494276</v>
      </c>
      <c r="E91" s="8">
        <f>IF(C91=0,0,-IPMT(Jグレード!$Q$16/12,B91,MAX(Jグレード!$O$15*12),Jグレード!$P$12))</f>
        <v>16062.099043605058</v>
      </c>
      <c r="F91" s="9">
        <f t="shared" si="5"/>
        <v>25629911.864583164</v>
      </c>
      <c r="H91" s="178"/>
      <c r="I91" s="6"/>
      <c r="J91" s="25"/>
      <c r="K91" s="8"/>
      <c r="L91" s="8"/>
      <c r="M91" s="25"/>
    </row>
    <row r="92" spans="1:13" hidden="1" x14ac:dyDescent="0.15">
      <c r="A92" s="176"/>
      <c r="B92" s="6">
        <v>89</v>
      </c>
      <c r="C92" s="8">
        <f t="shared" si="4"/>
        <v>85508.704228547809</v>
      </c>
      <c r="D92" s="8">
        <f>IF(C92=0,0,-PPMT(Jグレード!$Q$16/12,B92,MAX(Jグレード!$O$15*12),Jグレード!$P$12))</f>
        <v>69490.009313183342</v>
      </c>
      <c r="E92" s="8">
        <f>IF(C92=0,0,-IPMT(Jグレード!$Q$16/12,B92,MAX(Jグレード!$O$15*12),Jグレード!$P$12))</f>
        <v>16018.694915364467</v>
      </c>
      <c r="F92" s="9">
        <f t="shared" si="5"/>
        <v>25560421.85526998</v>
      </c>
      <c r="H92" s="178"/>
      <c r="I92" s="6"/>
      <c r="J92" s="25"/>
      <c r="K92" s="8"/>
      <c r="L92" s="8"/>
      <c r="M92" s="25"/>
    </row>
    <row r="93" spans="1:13" hidden="1" x14ac:dyDescent="0.15">
      <c r="A93" s="176"/>
      <c r="B93" s="6">
        <v>90</v>
      </c>
      <c r="C93" s="8">
        <f t="shared" si="4"/>
        <v>85508.704228547809</v>
      </c>
      <c r="D93" s="8">
        <f>IF(C93=0,0,-PPMT(Jグレード!$Q$16/12,B93,MAX(Jグレード!$O$15*12),Jグレード!$P$12))</f>
        <v>69533.440569004088</v>
      </c>
      <c r="E93" s="8">
        <f>IF(C93=0,0,-IPMT(Jグレード!$Q$16/12,B93,MAX(Jグレード!$O$15*12),Jグレード!$P$12))</f>
        <v>15975.263659543729</v>
      </c>
      <c r="F93" s="9">
        <f t="shared" si="5"/>
        <v>25490888.414700974</v>
      </c>
      <c r="H93" s="178"/>
      <c r="I93" s="6"/>
      <c r="J93" s="25"/>
      <c r="K93" s="8"/>
      <c r="L93" s="8"/>
      <c r="M93" s="25"/>
    </row>
    <row r="94" spans="1:13" hidden="1" x14ac:dyDescent="0.15">
      <c r="A94" s="176"/>
      <c r="B94" s="6">
        <v>91</v>
      </c>
      <c r="C94" s="8">
        <f t="shared" si="4"/>
        <v>85508.704228547809</v>
      </c>
      <c r="D94" s="8">
        <f>IF(C94=0,0,-PPMT(Jグレード!$Q$16/12,B94,MAX(Jグレード!$O$15*12),Jグレード!$P$12))</f>
        <v>69576.89896935971</v>
      </c>
      <c r="E94" s="8">
        <f>IF(C94=0,0,-IPMT(Jグレード!$Q$16/12,B94,MAX(Jグレード!$O$15*12),Jグレード!$P$12))</f>
        <v>15931.805259188101</v>
      </c>
      <c r="F94" s="9">
        <f t="shared" si="5"/>
        <v>25421311.515731614</v>
      </c>
      <c r="H94" s="178"/>
      <c r="I94" s="6">
        <v>15</v>
      </c>
      <c r="J94" s="8">
        <f>IF(M88&lt;0.01,0,$J$88)</f>
        <v>97615.60552677844</v>
      </c>
      <c r="K94" s="8">
        <f>IF(J94=0,0,-PPMT(Jグレード!$Q$16/2,I94,MAX(Jグレード!$O$15*2),Jグレード!$P$13))</f>
        <v>79156.756167311818</v>
      </c>
      <c r="L94" s="8">
        <f>IF(J94=0,0,-IPMT(Jグレード!$Q$16/2,基本!I94,MAX(Jグレード!$O$15*2),Jグレード!$P$13))</f>
        <v>18458.849359466614</v>
      </c>
      <c r="M94" s="8">
        <f>IF(M88&lt;0,0,M88-K94)</f>
        <v>4843203.0730237868</v>
      </c>
    </row>
    <row r="95" spans="1:13" hidden="1" x14ac:dyDescent="0.15">
      <c r="A95" s="176"/>
      <c r="B95" s="6">
        <v>92</v>
      </c>
      <c r="C95" s="8">
        <f t="shared" si="4"/>
        <v>85508.704228547809</v>
      </c>
      <c r="D95" s="8">
        <f>IF(C95=0,0,-PPMT(Jグレード!$Q$16/12,B95,MAX(Jグレード!$O$15*12),Jグレード!$P$12))</f>
        <v>69620.384531215575</v>
      </c>
      <c r="E95" s="8">
        <f>IF(C95=0,0,-IPMT(Jグレード!$Q$16/12,B95,MAX(Jグレード!$O$15*12),Jグレード!$P$12))</f>
        <v>15888.319697332252</v>
      </c>
      <c r="F95" s="9">
        <f t="shared" si="5"/>
        <v>25351691.131200399</v>
      </c>
      <c r="H95" s="178"/>
      <c r="I95" s="6"/>
      <c r="J95" s="25"/>
      <c r="K95" s="8"/>
      <c r="L95" s="8"/>
      <c r="M95" s="25"/>
    </row>
    <row r="96" spans="1:13" hidden="1" x14ac:dyDescent="0.15">
      <c r="A96" s="176"/>
      <c r="B96" s="6">
        <v>93</v>
      </c>
      <c r="C96" s="8">
        <f t="shared" si="4"/>
        <v>85508.704228547809</v>
      </c>
      <c r="D96" s="8">
        <f>IF(C96=0,0,-PPMT(Jグレード!$Q$16/12,B96,MAX(Jグレード!$O$15*12),Jグレード!$P$12))</f>
        <v>69663.897271547568</v>
      </c>
      <c r="E96" s="8">
        <f>IF(C96=0,0,-IPMT(Jグレード!$Q$16/12,B96,MAX(Jグレード!$O$15*12),Jグレード!$P$12))</f>
        <v>15844.806957000241</v>
      </c>
      <c r="F96" s="9">
        <f t="shared" si="5"/>
        <v>25282027.233928852</v>
      </c>
      <c r="H96" s="178"/>
      <c r="I96" s="6"/>
      <c r="J96" s="25"/>
      <c r="K96" s="8"/>
      <c r="L96" s="8"/>
      <c r="M96" s="25"/>
    </row>
    <row r="97" spans="1:13" hidden="1" x14ac:dyDescent="0.15">
      <c r="A97" s="176"/>
      <c r="B97" s="6">
        <v>94</v>
      </c>
      <c r="C97" s="8">
        <f t="shared" si="4"/>
        <v>85508.704228547809</v>
      </c>
      <c r="D97" s="8">
        <f>IF(C97=0,0,-PPMT(Jグレード!$Q$16/12,B97,MAX(Jグレード!$O$15*12),Jグレード!$P$12))</f>
        <v>69707.437207342286</v>
      </c>
      <c r="E97" s="8">
        <f>IF(C97=0,0,-IPMT(Jグレード!$Q$16/12,B97,MAX(Jグレード!$O$15*12),Jグレード!$P$12))</f>
        <v>15801.267021205524</v>
      </c>
      <c r="F97" s="9">
        <f t="shared" si="5"/>
        <v>25212319.796721511</v>
      </c>
      <c r="H97" s="178"/>
      <c r="I97" s="6"/>
      <c r="J97" s="25"/>
      <c r="K97" s="8"/>
      <c r="L97" s="8"/>
      <c r="M97" s="25"/>
    </row>
    <row r="98" spans="1:13" hidden="1" x14ac:dyDescent="0.15">
      <c r="A98" s="176"/>
      <c r="B98" s="6">
        <v>95</v>
      </c>
      <c r="C98" s="8">
        <f t="shared" si="4"/>
        <v>85508.704228547809</v>
      </c>
      <c r="D98" s="8">
        <f>IF(C98=0,0,-PPMT(Jグレード!$Q$16/12,B98,MAX(Jグレード!$O$15*12),Jグレード!$P$12))</f>
        <v>69751.004355596888</v>
      </c>
      <c r="E98" s="8">
        <f>IF(C98=0,0,-IPMT(Jグレード!$Q$16/12,B98,MAX(Jグレード!$O$15*12),Jグレード!$P$12))</f>
        <v>15757.699872950936</v>
      </c>
      <c r="F98" s="9">
        <f t="shared" si="5"/>
        <v>25142568.792365912</v>
      </c>
      <c r="H98" s="178"/>
      <c r="I98" s="6"/>
      <c r="J98" s="25"/>
      <c r="K98" s="8"/>
      <c r="L98" s="8"/>
      <c r="M98" s="25"/>
    </row>
    <row r="99" spans="1:13" hidden="1" x14ac:dyDescent="0.15">
      <c r="A99" s="176"/>
      <c r="B99" s="6">
        <v>96</v>
      </c>
      <c r="C99" s="8">
        <f t="shared" si="4"/>
        <v>85508.704228547809</v>
      </c>
      <c r="D99" s="8">
        <f>IF(C99=0,0,-PPMT(Jグレード!$Q$16/12,B99,MAX(Jグレード!$O$15*12),Jグレード!$P$12))</f>
        <v>69794.598733319115</v>
      </c>
      <c r="E99" s="8">
        <f>IF(C99=0,0,-IPMT(Jグレード!$Q$16/12,B99,MAX(Jグレード!$O$15*12),Jグレード!$P$12))</f>
        <v>15714.105495228687</v>
      </c>
      <c r="F99" s="9">
        <f t="shared" si="5"/>
        <v>25072774.193632592</v>
      </c>
      <c r="H99" s="178"/>
      <c r="I99" s="6"/>
      <c r="J99" s="25"/>
      <c r="K99" s="8"/>
      <c r="L99" s="8"/>
      <c r="M99" s="25"/>
    </row>
    <row r="100" spans="1:13" hidden="1" x14ac:dyDescent="0.15">
      <c r="A100" s="175" t="s">
        <v>98</v>
      </c>
      <c r="B100" s="6">
        <v>97</v>
      </c>
      <c r="C100" s="8">
        <f t="shared" si="4"/>
        <v>85508.704228547809</v>
      </c>
      <c r="D100" s="8">
        <f>IF(C100=0,0,-PPMT(Jグレード!$Q$16/12,B100,MAX(Jグレード!$O$15*12),Jグレード!$P$12))</f>
        <v>69838.220357527447</v>
      </c>
      <c r="E100" s="8">
        <f>IF(C100=0,0,-IPMT(Jグレード!$Q$16/12,B100,MAX(Jグレード!$O$15*12),Jグレード!$P$12))</f>
        <v>15670.483871020362</v>
      </c>
      <c r="F100" s="9">
        <f t="shared" si="5"/>
        <v>25002935.973275065</v>
      </c>
      <c r="H100" s="178"/>
      <c r="I100" s="6">
        <v>16</v>
      </c>
      <c r="J100" s="8">
        <f>IF(M94&lt;0.01,0,$J$94)</f>
        <v>97615.60552677844</v>
      </c>
      <c r="K100" s="8">
        <f>IF(J100=0,0,-PPMT(Jグレード!$Q$16/2,I100,MAX(Jグレード!$O$15*2),Jグレード!$P$13))</f>
        <v>79453.594002939237</v>
      </c>
      <c r="L100" s="8">
        <f>IF(J100=0,0,-IPMT(Jグレード!$Q$16/2,基本!I100,MAX(Jグレード!$O$15*2),Jグレード!$P$13))</f>
        <v>18162.011523839195</v>
      </c>
      <c r="M100" s="8">
        <f>IF(M94&lt;0,0,M94-K100)</f>
        <v>4763749.4790208479</v>
      </c>
    </row>
    <row r="101" spans="1:13" hidden="1" x14ac:dyDescent="0.15">
      <c r="A101" s="175"/>
      <c r="B101" s="6">
        <v>98</v>
      </c>
      <c r="C101" s="8">
        <f t="shared" si="4"/>
        <v>85508.704228547809</v>
      </c>
      <c r="D101" s="8">
        <f>IF(C101=0,0,-PPMT(Jグレード!$Q$16/12,B101,MAX(Jグレード!$O$15*12),Jグレード!$P$12))</f>
        <v>69881.869245250913</v>
      </c>
      <c r="E101" s="8">
        <f>IF(C101=0,0,-IPMT(Jグレード!$Q$16/12,B101,MAX(Jグレード!$O$15*12),Jグレード!$P$12))</f>
        <v>15626.834983296909</v>
      </c>
      <c r="F101" s="9">
        <f t="shared" si="5"/>
        <v>24933054.104029816</v>
      </c>
      <c r="H101" s="177" t="s">
        <v>98</v>
      </c>
      <c r="I101" s="6"/>
      <c r="J101" s="25"/>
      <c r="K101" s="8"/>
      <c r="L101" s="8"/>
      <c r="M101" s="25"/>
    </row>
    <row r="102" spans="1:13" hidden="1" x14ac:dyDescent="0.15">
      <c r="A102" s="175"/>
      <c r="B102" s="6">
        <v>99</v>
      </c>
      <c r="C102" s="8">
        <f t="shared" si="4"/>
        <v>85508.704228547809</v>
      </c>
      <c r="D102" s="8">
        <f>IF(C102=0,0,-PPMT(Jグレード!$Q$16/12,B102,MAX(Jグレード!$O$15*12),Jグレード!$P$12))</f>
        <v>69925.54541352918</v>
      </c>
      <c r="E102" s="8">
        <f>IF(C102=0,0,-IPMT(Jグレード!$Q$16/12,B102,MAX(Jグレード!$O$15*12),Jグレード!$P$12))</f>
        <v>15583.158815018625</v>
      </c>
      <c r="F102" s="9">
        <f t="shared" si="5"/>
        <v>24863128.558616288</v>
      </c>
      <c r="H102" s="177"/>
      <c r="I102" s="6"/>
      <c r="J102" s="25"/>
      <c r="K102" s="8"/>
      <c r="L102" s="8"/>
      <c r="M102" s="25"/>
    </row>
    <row r="103" spans="1:13" hidden="1" x14ac:dyDescent="0.15">
      <c r="A103" s="175"/>
      <c r="B103" s="6">
        <v>100</v>
      </c>
      <c r="C103" s="8">
        <f t="shared" si="4"/>
        <v>85508.704228547809</v>
      </c>
      <c r="D103" s="8">
        <f>IF(C103=0,0,-PPMT(Jグレード!$Q$16/12,B103,MAX(Jグレード!$O$15*12),Jグレード!$P$12))</f>
        <v>69969.24887941264</v>
      </c>
      <c r="E103" s="8">
        <f>IF(C103=0,0,-IPMT(Jグレード!$Q$16/12,B103,MAX(Jグレード!$O$15*12),Jグレード!$P$12))</f>
        <v>15539.455349135171</v>
      </c>
      <c r="F103" s="9">
        <f t="shared" si="5"/>
        <v>24793159.309736874</v>
      </c>
      <c r="H103" s="177"/>
      <c r="I103" s="6"/>
      <c r="J103" s="25"/>
      <c r="K103" s="8"/>
      <c r="L103" s="8"/>
      <c r="M103" s="25"/>
    </row>
    <row r="104" spans="1:13" hidden="1" x14ac:dyDescent="0.15">
      <c r="A104" s="175"/>
      <c r="B104" s="6">
        <v>101</v>
      </c>
      <c r="C104" s="8">
        <f t="shared" si="4"/>
        <v>85508.704228547809</v>
      </c>
      <c r="D104" s="8">
        <f>IF(C104=0,0,-PPMT(Jグレード!$Q$16/12,B104,MAX(Jグレード!$O$15*12),Jグレード!$P$12))</f>
        <v>70012.979659962279</v>
      </c>
      <c r="E104" s="8">
        <f>IF(C104=0,0,-IPMT(Jグレード!$Q$16/12,B104,MAX(Jグレード!$O$15*12),Jグレード!$P$12))</f>
        <v>15495.724568585538</v>
      </c>
      <c r="F104" s="9">
        <f t="shared" si="5"/>
        <v>24723146.330076911</v>
      </c>
      <c r="H104" s="177"/>
      <c r="I104" s="6"/>
      <c r="J104" s="25"/>
      <c r="K104" s="8"/>
      <c r="L104" s="8"/>
      <c r="M104" s="25"/>
    </row>
    <row r="105" spans="1:13" hidden="1" x14ac:dyDescent="0.15">
      <c r="A105" s="175"/>
      <c r="B105" s="6">
        <v>102</v>
      </c>
      <c r="C105" s="8">
        <f t="shared" si="4"/>
        <v>85508.704228547809</v>
      </c>
      <c r="D105" s="8">
        <f>IF(C105=0,0,-PPMT(Jグレード!$Q$16/12,B105,MAX(Jグレード!$O$15*12),Jグレード!$P$12))</f>
        <v>70056.737772249762</v>
      </c>
      <c r="E105" s="8">
        <f>IF(C105=0,0,-IPMT(Jグレード!$Q$16/12,B105,MAX(Jグレード!$O$15*12),Jグレード!$P$12))</f>
        <v>15451.966456298062</v>
      </c>
      <c r="F105" s="9">
        <f t="shared" si="5"/>
        <v>24653089.592304662</v>
      </c>
      <c r="H105" s="177"/>
      <c r="I105" s="6"/>
      <c r="J105" s="25"/>
      <c r="K105" s="8"/>
      <c r="L105" s="8"/>
      <c r="M105" s="25"/>
    </row>
    <row r="106" spans="1:13" hidden="1" x14ac:dyDescent="0.15">
      <c r="A106" s="175"/>
      <c r="B106" s="6">
        <v>103</v>
      </c>
      <c r="C106" s="8">
        <f t="shared" si="4"/>
        <v>85508.704228547809</v>
      </c>
      <c r="D106" s="8">
        <f>IF(C106=0,0,-PPMT(Jグレード!$Q$16/12,B106,MAX(Jグレード!$O$15*12),Jグレード!$P$12))</f>
        <v>70100.523233357409</v>
      </c>
      <c r="E106" s="8">
        <f>IF(C106=0,0,-IPMT(Jグレード!$Q$16/12,B106,MAX(Jグレード!$O$15*12),Jグレード!$P$12))</f>
        <v>15408.180995190405</v>
      </c>
      <c r="F106" s="9">
        <f t="shared" si="5"/>
        <v>24582989.069071304</v>
      </c>
      <c r="H106" s="177"/>
      <c r="I106" s="6">
        <v>17</v>
      </c>
      <c r="J106" s="8">
        <f>IF(M100&lt;0.01,0,$J$100)</f>
        <v>97615.60552677844</v>
      </c>
      <c r="K106" s="8">
        <f>IF(J106=0,0,-PPMT(Jグレード!$Q$16/2,I106,MAX(Jグレード!$O$15*2),Jグレード!$P$13))</f>
        <v>79751.544980450257</v>
      </c>
      <c r="L106" s="8">
        <f>IF(J106=0,0,-IPMT(Jグレード!$Q$16/2,基本!I106,MAX(Jグレード!$O$15*2),Jグレード!$P$13))</f>
        <v>17864.060546328172</v>
      </c>
      <c r="M106" s="8">
        <f>IF(M100&lt;0,0,M100-K106)</f>
        <v>4683997.9340403974</v>
      </c>
    </row>
    <row r="107" spans="1:13" hidden="1" x14ac:dyDescent="0.15">
      <c r="A107" s="175"/>
      <c r="B107" s="6">
        <v>104</v>
      </c>
      <c r="C107" s="8">
        <f t="shared" si="4"/>
        <v>85508.704228547809</v>
      </c>
      <c r="D107" s="8">
        <f>IF(C107=0,0,-PPMT(Jグレード!$Q$16/12,B107,MAX(Jグレード!$O$15*12),Jグレード!$P$12))</f>
        <v>70144.336060378249</v>
      </c>
      <c r="E107" s="8">
        <f>IF(C107=0,0,-IPMT(Jグレード!$Q$16/12,B107,MAX(Jグレード!$O$15*12),Jグレード!$P$12))</f>
        <v>15364.368168169558</v>
      </c>
      <c r="F107" s="9">
        <f t="shared" si="5"/>
        <v>24512844.733010925</v>
      </c>
      <c r="H107" s="177"/>
      <c r="I107" s="6"/>
      <c r="J107" s="25"/>
      <c r="K107" s="8"/>
      <c r="L107" s="8"/>
      <c r="M107" s="25"/>
    </row>
    <row r="108" spans="1:13" hidden="1" x14ac:dyDescent="0.15">
      <c r="A108" s="175"/>
      <c r="B108" s="6">
        <v>105</v>
      </c>
      <c r="C108" s="8">
        <f t="shared" si="4"/>
        <v>85508.704228547809</v>
      </c>
      <c r="D108" s="8">
        <f>IF(C108=0,0,-PPMT(Jグレード!$Q$16/12,B108,MAX(Jグレード!$O$15*12),Jグレード!$P$12))</f>
        <v>70188.176270415992</v>
      </c>
      <c r="E108" s="8">
        <f>IF(C108=0,0,-IPMT(Jグレード!$Q$16/12,B108,MAX(Jグレード!$O$15*12),Jグレード!$P$12))</f>
        <v>15320.527958131825</v>
      </c>
      <c r="F108" s="9">
        <f t="shared" si="5"/>
        <v>24442656.556740511</v>
      </c>
      <c r="H108" s="177"/>
      <c r="I108" s="6"/>
      <c r="J108" s="25"/>
      <c r="K108" s="8"/>
      <c r="L108" s="8"/>
      <c r="M108" s="25"/>
    </row>
    <row r="109" spans="1:13" hidden="1" x14ac:dyDescent="0.15">
      <c r="A109" s="175"/>
      <c r="B109" s="6">
        <v>106</v>
      </c>
      <c r="C109" s="8">
        <f t="shared" si="4"/>
        <v>85508.704228547809</v>
      </c>
      <c r="D109" s="8">
        <f>IF(C109=0,0,-PPMT(Jグレード!$Q$16/12,B109,MAX(Jグレード!$O$15*12),Jグレード!$P$12))</f>
        <v>70232.043880584999</v>
      </c>
      <c r="E109" s="8">
        <f>IF(C109=0,0,-IPMT(Jグレード!$Q$16/12,B109,MAX(Jグレード!$O$15*12),Jグレード!$P$12))</f>
        <v>15276.66034796281</v>
      </c>
      <c r="F109" s="9">
        <f t="shared" si="5"/>
        <v>24372424.512859926</v>
      </c>
      <c r="H109" s="177"/>
      <c r="I109" s="6"/>
      <c r="J109" s="25"/>
      <c r="K109" s="8"/>
      <c r="L109" s="8"/>
      <c r="M109" s="25"/>
    </row>
    <row r="110" spans="1:13" hidden="1" x14ac:dyDescent="0.15">
      <c r="A110" s="175"/>
      <c r="B110" s="6">
        <v>107</v>
      </c>
      <c r="C110" s="8">
        <f t="shared" si="4"/>
        <v>85508.704228547809</v>
      </c>
      <c r="D110" s="8">
        <f>IF(C110=0,0,-PPMT(Jグレード!$Q$16/12,B110,MAX(Jグレード!$O$15*12),Jグレード!$P$12))</f>
        <v>70275.938908010372</v>
      </c>
      <c r="E110" s="8">
        <f>IF(C110=0,0,-IPMT(Jグレード!$Q$16/12,B110,MAX(Jグレード!$O$15*12),Jグレード!$P$12))</f>
        <v>15232.765320537446</v>
      </c>
      <c r="F110" s="9">
        <f t="shared" si="5"/>
        <v>24302148.573951915</v>
      </c>
      <c r="H110" s="177"/>
      <c r="I110" s="6"/>
      <c r="J110" s="25"/>
      <c r="K110" s="8"/>
      <c r="L110" s="8"/>
      <c r="M110" s="25"/>
    </row>
    <row r="111" spans="1:13" hidden="1" x14ac:dyDescent="0.15">
      <c r="A111" s="175"/>
      <c r="B111" s="6">
        <v>108</v>
      </c>
      <c r="C111" s="8">
        <f t="shared" si="4"/>
        <v>85508.704228547809</v>
      </c>
      <c r="D111" s="8">
        <f>IF(C111=0,0,-PPMT(Jグレード!$Q$16/12,B111,MAX(Jグレード!$O$15*12),Jグレード!$P$12))</f>
        <v>70319.861369827879</v>
      </c>
      <c r="E111" s="8">
        <f>IF(C111=0,0,-IPMT(Jグレード!$Q$16/12,B111,MAX(Jグレード!$O$15*12),Jグレード!$P$12))</f>
        <v>15188.842858719938</v>
      </c>
      <c r="F111" s="9">
        <f t="shared" si="5"/>
        <v>24231828.712582085</v>
      </c>
      <c r="H111" s="177"/>
      <c r="I111" s="6"/>
      <c r="J111" s="25"/>
      <c r="K111" s="8"/>
      <c r="L111" s="8"/>
      <c r="M111" s="25"/>
    </row>
    <row r="112" spans="1:13" hidden="1" x14ac:dyDescent="0.15">
      <c r="A112" s="176" t="s">
        <v>99</v>
      </c>
      <c r="B112" s="6">
        <v>109</v>
      </c>
      <c r="C112" s="8">
        <f t="shared" si="4"/>
        <v>85508.704228547809</v>
      </c>
      <c r="D112" s="8">
        <f>IF(C112=0,0,-PPMT(Jグレード!$Q$16/12,B112,MAX(Jグレード!$O$15*12),Jグレード!$P$12))</f>
        <v>70363.811283184026</v>
      </c>
      <c r="E112" s="8">
        <f>IF(C112=0,0,-IPMT(Jグレード!$Q$16/12,B112,MAX(Jグレード!$O$15*12),Jグレード!$P$12))</f>
        <v>15144.892945363794</v>
      </c>
      <c r="F112" s="9">
        <f t="shared" si="5"/>
        <v>24161464.901298903</v>
      </c>
      <c r="H112" s="177"/>
      <c r="I112" s="6">
        <v>18</v>
      </c>
      <c r="J112" s="8">
        <f>IF(M106&lt;0.01,0,$J$106)</f>
        <v>97615.60552677844</v>
      </c>
      <c r="K112" s="8">
        <f>IF(J112=0,0,-PPMT(Jグレード!$Q$16/2,I112,MAX(Jグレード!$O$15*2),Jグレード!$P$13))</f>
        <v>80050.613274126954</v>
      </c>
      <c r="L112" s="8">
        <f>IF(J112=0,0,-IPMT(Jグレード!$Q$16/2,基本!I112,MAX(Jグレード!$O$15*2),Jグレード!$P$13))</f>
        <v>17564.992252651486</v>
      </c>
      <c r="M112" s="8">
        <f>IF(M106&lt;0,0,M106-K112)</f>
        <v>4603947.3207662702</v>
      </c>
    </row>
    <row r="113" spans="1:13" hidden="1" x14ac:dyDescent="0.15">
      <c r="A113" s="176"/>
      <c r="B113" s="6">
        <v>110</v>
      </c>
      <c r="C113" s="8">
        <f t="shared" si="4"/>
        <v>85508.704228547809</v>
      </c>
      <c r="D113" s="8">
        <f>IF(C113=0,0,-PPMT(Jグレード!$Q$16/12,B113,MAX(Jグレード!$O$15*12),Jグレード!$P$12))</f>
        <v>70407.788665236018</v>
      </c>
      <c r="E113" s="8">
        <f>IF(C113=0,0,-IPMT(Jグレード!$Q$16/12,B113,MAX(Jグレード!$O$15*12),Jグレード!$P$12))</f>
        <v>15100.915563311808</v>
      </c>
      <c r="F113" s="9">
        <f t="shared" si="5"/>
        <v>24091057.112633668</v>
      </c>
      <c r="H113" s="178" t="s">
        <v>99</v>
      </c>
      <c r="I113" s="6"/>
      <c r="J113" s="25"/>
      <c r="K113" s="8"/>
      <c r="L113" s="8"/>
      <c r="M113" s="25"/>
    </row>
    <row r="114" spans="1:13" hidden="1" x14ac:dyDescent="0.15">
      <c r="A114" s="176"/>
      <c r="B114" s="6">
        <v>111</v>
      </c>
      <c r="C114" s="8">
        <f t="shared" si="4"/>
        <v>85508.704228547809</v>
      </c>
      <c r="D114" s="8">
        <f>IF(C114=0,0,-PPMT(Jグレード!$Q$16/12,B114,MAX(Jグレード!$O$15*12),Jグレード!$P$12))</f>
        <v>70451.79353315178</v>
      </c>
      <c r="E114" s="8">
        <f>IF(C114=0,0,-IPMT(Jグレード!$Q$16/12,B114,MAX(Jグレード!$O$15*12),Jグレード!$P$12))</f>
        <v>15056.910695396033</v>
      </c>
      <c r="F114" s="9">
        <f t="shared" si="5"/>
        <v>24020605.319100518</v>
      </c>
      <c r="H114" s="178"/>
      <c r="I114" s="6"/>
      <c r="J114" s="25"/>
      <c r="K114" s="8"/>
      <c r="L114" s="8"/>
      <c r="M114" s="25"/>
    </row>
    <row r="115" spans="1:13" hidden="1" x14ac:dyDescent="0.15">
      <c r="A115" s="176"/>
      <c r="B115" s="6">
        <v>112</v>
      </c>
      <c r="C115" s="8">
        <f t="shared" si="4"/>
        <v>85508.704228547809</v>
      </c>
      <c r="D115" s="8">
        <f>IF(C115=0,0,-PPMT(Jグレード!$Q$16/12,B115,MAX(Jグレード!$O$15*12),Jグレード!$P$12))</f>
        <v>70495.825904109995</v>
      </c>
      <c r="E115" s="8">
        <f>IF(C115=0,0,-IPMT(Jグレード!$Q$16/12,B115,MAX(Jグレード!$O$15*12),Jグレード!$P$12))</f>
        <v>15012.878324437814</v>
      </c>
      <c r="F115" s="9">
        <f t="shared" si="5"/>
        <v>23950109.493196409</v>
      </c>
      <c r="H115" s="178"/>
      <c r="I115" s="6"/>
      <c r="J115" s="25"/>
      <c r="K115" s="8"/>
      <c r="L115" s="8"/>
      <c r="M115" s="25"/>
    </row>
    <row r="116" spans="1:13" hidden="1" x14ac:dyDescent="0.15">
      <c r="A116" s="176"/>
      <c r="B116" s="6">
        <v>113</v>
      </c>
      <c r="C116" s="8">
        <f t="shared" si="4"/>
        <v>85508.704228547809</v>
      </c>
      <c r="D116" s="8">
        <f>IF(C116=0,0,-PPMT(Jグレード!$Q$16/12,B116,MAX(Jグレード!$O$15*12),Jグレード!$P$12))</f>
        <v>70539.88579530007</v>
      </c>
      <c r="E116" s="8">
        <f>IF(C116=0,0,-IPMT(Jグレード!$Q$16/12,B116,MAX(Jグレード!$O$15*12),Jグレード!$P$12))</f>
        <v>14968.818433247747</v>
      </c>
      <c r="F116" s="9">
        <f t="shared" si="5"/>
        <v>23879569.60740111</v>
      </c>
      <c r="H116" s="178"/>
      <c r="I116" s="6"/>
      <c r="J116" s="25"/>
      <c r="K116" s="8"/>
      <c r="L116" s="8"/>
      <c r="M116" s="25"/>
    </row>
    <row r="117" spans="1:13" hidden="1" x14ac:dyDescent="0.15">
      <c r="A117" s="176"/>
      <c r="B117" s="6">
        <v>114</v>
      </c>
      <c r="C117" s="8">
        <f t="shared" si="4"/>
        <v>85508.704228547809</v>
      </c>
      <c r="D117" s="8">
        <f>IF(C117=0,0,-PPMT(Jグレード!$Q$16/12,B117,MAX(Jグレード!$O$15*12),Jグレード!$P$12))</f>
        <v>70583.973223922134</v>
      </c>
      <c r="E117" s="8">
        <f>IF(C117=0,0,-IPMT(Jグレード!$Q$16/12,B117,MAX(Jグレード!$O$15*12),Jグレード!$P$12))</f>
        <v>14924.731004625681</v>
      </c>
      <c r="F117" s="9">
        <f t="shared" si="5"/>
        <v>23808985.634177189</v>
      </c>
      <c r="H117" s="178"/>
      <c r="I117" s="6"/>
      <c r="J117" s="25"/>
      <c r="K117" s="8"/>
      <c r="L117" s="8"/>
      <c r="M117" s="25"/>
    </row>
    <row r="118" spans="1:13" hidden="1" x14ac:dyDescent="0.15">
      <c r="A118" s="176"/>
      <c r="B118" s="6">
        <v>115</v>
      </c>
      <c r="C118" s="8">
        <f t="shared" si="4"/>
        <v>85508.704228547809</v>
      </c>
      <c r="D118" s="8">
        <f>IF(C118=0,0,-PPMT(Jグレード!$Q$16/12,B118,MAX(Jグレード!$O$15*12),Jグレード!$P$12))</f>
        <v>70628.088207187073</v>
      </c>
      <c r="E118" s="8">
        <f>IF(C118=0,0,-IPMT(Jグレード!$Q$16/12,B118,MAX(Jグレード!$O$15*12),Jグレード!$P$12))</f>
        <v>14880.616021360733</v>
      </c>
      <c r="F118" s="9">
        <f t="shared" si="5"/>
        <v>23738357.545970004</v>
      </c>
      <c r="H118" s="178"/>
      <c r="I118" s="6">
        <v>19</v>
      </c>
      <c r="J118" s="8">
        <f>IF(M112&lt;0.01,0,$J$112)</f>
        <v>97615.60552677844</v>
      </c>
      <c r="K118" s="8">
        <f>IF(J118=0,0,-PPMT(Jグレード!$Q$16/2,I118,MAX(Jグレード!$O$15*2),Jグレード!$P$13))</f>
        <v>80350.803073904928</v>
      </c>
      <c r="L118" s="8">
        <f>IF(J118=0,0,-IPMT(Jグレード!$Q$16/2,基本!I118,MAX(Jグレード!$O$15*2),Jグレード!$P$13))</f>
        <v>17264.802452873508</v>
      </c>
      <c r="M118" s="8">
        <f>IF(M112&lt;0,0,M112-K118)</f>
        <v>4523596.5176923657</v>
      </c>
    </row>
    <row r="119" spans="1:13" hidden="1" x14ac:dyDescent="0.15">
      <c r="A119" s="176"/>
      <c r="B119" s="6">
        <v>116</v>
      </c>
      <c r="C119" s="8">
        <f t="shared" si="4"/>
        <v>85508.704228547809</v>
      </c>
      <c r="D119" s="8">
        <f>IF(C119=0,0,-PPMT(Jグレード!$Q$16/12,B119,MAX(Jグレード!$O$15*12),Jグレード!$P$12))</f>
        <v>70672.230762316583</v>
      </c>
      <c r="E119" s="8">
        <f>IF(C119=0,0,-IPMT(Jグレード!$Q$16/12,B119,MAX(Jグレード!$O$15*12),Jグレード!$P$12))</f>
        <v>14836.473466231238</v>
      </c>
      <c r="F119" s="9">
        <f t="shared" si="5"/>
        <v>23667685.315207686</v>
      </c>
      <c r="H119" s="178"/>
      <c r="I119" s="6"/>
      <c r="J119" s="25"/>
      <c r="K119" s="8"/>
      <c r="L119" s="8"/>
      <c r="M119" s="25"/>
    </row>
    <row r="120" spans="1:13" hidden="1" x14ac:dyDescent="0.15">
      <c r="A120" s="176"/>
      <c r="B120" s="6">
        <v>117</v>
      </c>
      <c r="C120" s="8">
        <f t="shared" si="4"/>
        <v>85508.704228547809</v>
      </c>
      <c r="D120" s="8">
        <f>IF(C120=0,0,-PPMT(Jグレード!$Q$16/12,B120,MAX(Jグレード!$O$15*12),Jグレード!$P$12))</f>
        <v>70716.400906543029</v>
      </c>
      <c r="E120" s="8">
        <f>IF(C120=0,0,-IPMT(Jグレード!$Q$16/12,B120,MAX(Jグレード!$O$15*12),Jグレード!$P$12))</f>
        <v>14792.303322004793</v>
      </c>
      <c r="F120" s="9">
        <f t="shared" si="5"/>
        <v>23596968.914301142</v>
      </c>
      <c r="H120" s="178"/>
      <c r="I120" s="6"/>
      <c r="J120" s="25"/>
      <c r="K120" s="8"/>
      <c r="L120" s="8"/>
      <c r="M120" s="25"/>
    </row>
    <row r="121" spans="1:13" hidden="1" x14ac:dyDescent="0.15">
      <c r="A121" s="176"/>
      <c r="B121" s="6">
        <v>118</v>
      </c>
      <c r="C121" s="8">
        <f t="shared" si="4"/>
        <v>85508.704228547809</v>
      </c>
      <c r="D121" s="8">
        <f>IF(C121=0,0,-PPMT(Jグレード!$Q$16/12,B121,MAX(Jグレード!$O$15*12),Jグレード!$P$12))</f>
        <v>70760.598657109615</v>
      </c>
      <c r="E121" s="8">
        <f>IF(C121=0,0,-IPMT(Jグレード!$Q$16/12,B121,MAX(Jグレード!$O$15*12),Jグレード!$P$12))</f>
        <v>14748.1055714382</v>
      </c>
      <c r="F121" s="9">
        <f t="shared" si="5"/>
        <v>23526208.315644033</v>
      </c>
      <c r="H121" s="178"/>
      <c r="I121" s="6"/>
      <c r="J121" s="25"/>
      <c r="K121" s="8"/>
      <c r="L121" s="8"/>
      <c r="M121" s="25"/>
    </row>
    <row r="122" spans="1:13" hidden="1" x14ac:dyDescent="0.15">
      <c r="A122" s="176"/>
      <c r="B122" s="6">
        <v>119</v>
      </c>
      <c r="C122" s="8">
        <f t="shared" si="4"/>
        <v>85508.704228547809</v>
      </c>
      <c r="D122" s="8">
        <f>IF(C122=0,0,-PPMT(Jグレード!$Q$16/12,B122,MAX(Jグレード!$O$15*12),Jグレード!$P$12))</f>
        <v>70804.824031270298</v>
      </c>
      <c r="E122" s="8">
        <f>IF(C122=0,0,-IPMT(Jグレード!$Q$16/12,B122,MAX(Jグレード!$O$15*12),Jグレード!$P$12))</f>
        <v>14703.880197277507</v>
      </c>
      <c r="F122" s="9">
        <f t="shared" si="5"/>
        <v>23455403.491612762</v>
      </c>
      <c r="H122" s="178"/>
      <c r="I122" s="6"/>
      <c r="J122" s="25"/>
      <c r="K122" s="8"/>
      <c r="L122" s="8"/>
      <c r="M122" s="25"/>
    </row>
    <row r="123" spans="1:13" hidden="1" x14ac:dyDescent="0.15">
      <c r="A123" s="176"/>
      <c r="B123" s="6">
        <v>120</v>
      </c>
      <c r="C123" s="8">
        <f t="shared" si="4"/>
        <v>85508.704228547809</v>
      </c>
      <c r="D123" s="8">
        <f>IF(C123=0,0,-PPMT(Jグレード!$Q$16/12,B123,MAX(Jグレード!$O$15*12),Jグレード!$P$12))</f>
        <v>70849.077046289851</v>
      </c>
      <c r="E123" s="8">
        <f>IF(C123=0,0,-IPMT(Jグレード!$Q$16/12,B123,MAX(Jグレード!$O$15*12),Jグレード!$P$12))</f>
        <v>14659.627182257962</v>
      </c>
      <c r="F123" s="9">
        <f t="shared" si="5"/>
        <v>23384554.414566472</v>
      </c>
      <c r="H123" s="178"/>
      <c r="I123" s="6"/>
      <c r="J123" s="25"/>
      <c r="K123" s="8"/>
      <c r="L123" s="8"/>
      <c r="M123" s="25"/>
    </row>
    <row r="124" spans="1:13" hidden="1" x14ac:dyDescent="0.15">
      <c r="A124" s="175" t="s">
        <v>100</v>
      </c>
      <c r="B124" s="6">
        <v>121</v>
      </c>
      <c r="C124" s="8">
        <f t="shared" si="4"/>
        <v>85508.704228547809</v>
      </c>
      <c r="D124" s="8">
        <f>IF(C124=0,0,-PPMT(Jグレード!$Q$16/12,B124,MAX(Jグレード!$O$15*12),Jグレード!$P$12))</f>
        <v>70893.357719443782</v>
      </c>
      <c r="E124" s="8">
        <f>IF(C124=0,0,-IPMT(Jグレード!$Q$16/12,B124,MAX(Jグレード!$O$15*12),Jグレード!$P$12))</f>
        <v>14615.346509104034</v>
      </c>
      <c r="F124" s="9">
        <f t="shared" si="5"/>
        <v>23313661.056847028</v>
      </c>
      <c r="H124" s="178"/>
      <c r="I124" s="6">
        <v>20</v>
      </c>
      <c r="J124" s="8">
        <f>IF(M118&lt;0.01,0,$J$118)</f>
        <v>97615.60552677844</v>
      </c>
      <c r="K124" s="8">
        <f>IF(J124=0,0,-PPMT(Jグレード!$Q$16/2,I124,MAX(Jグレード!$O$15*2),Jグレード!$P$13))</f>
        <v>80652.118585432079</v>
      </c>
      <c r="L124" s="8">
        <f>IF(J124=0,0,-IPMT(Jグレード!$Q$16/2,基本!I124,MAX(Jグレード!$O$15*2),Jグレード!$P$13))</f>
        <v>16963.486941346368</v>
      </c>
      <c r="M124" s="8">
        <f>IF(M118&lt;0,0,M118-K124)</f>
        <v>4442944.3991069337</v>
      </c>
    </row>
    <row r="125" spans="1:13" hidden="1" x14ac:dyDescent="0.15">
      <c r="A125" s="175"/>
      <c r="B125" s="6">
        <v>122</v>
      </c>
      <c r="C125" s="8">
        <f t="shared" si="4"/>
        <v>85508.704228547809</v>
      </c>
      <c r="D125" s="8">
        <f>IF(C125=0,0,-PPMT(Jグレード!$Q$16/12,B125,MAX(Jグレード!$O$15*12),Jグレード!$P$12))</f>
        <v>70937.666068018429</v>
      </c>
      <c r="E125" s="8">
        <f>IF(C125=0,0,-IPMT(Jグレード!$Q$16/12,B125,MAX(Jグレード!$O$15*12),Jグレード!$P$12))</f>
        <v>14571.038160529384</v>
      </c>
      <c r="F125" s="9">
        <f t="shared" si="5"/>
        <v>23242723.390779011</v>
      </c>
      <c r="H125" s="177" t="s">
        <v>100</v>
      </c>
      <c r="I125" s="6"/>
      <c r="J125" s="25"/>
      <c r="K125" s="8"/>
      <c r="L125" s="8"/>
      <c r="M125" s="25"/>
    </row>
    <row r="126" spans="1:13" hidden="1" x14ac:dyDescent="0.15">
      <c r="A126" s="175"/>
      <c r="B126" s="6">
        <v>123</v>
      </c>
      <c r="C126" s="8">
        <f t="shared" si="4"/>
        <v>85508.704228547809</v>
      </c>
      <c r="D126" s="8">
        <f>IF(C126=0,0,-PPMT(Jグレード!$Q$16/12,B126,MAX(Jグレード!$O$15*12),Jグレード!$P$12))</f>
        <v>70982.002109310939</v>
      </c>
      <c r="E126" s="8">
        <f>IF(C126=0,0,-IPMT(Jグレード!$Q$16/12,B126,MAX(Jグレード!$O$15*12),Jグレード!$P$12))</f>
        <v>14526.70211923687</v>
      </c>
      <c r="F126" s="9">
        <f t="shared" si="5"/>
        <v>23171741.388669699</v>
      </c>
      <c r="H126" s="177"/>
      <c r="I126" s="6"/>
      <c r="J126" s="25"/>
      <c r="K126" s="8"/>
      <c r="L126" s="8"/>
      <c r="M126" s="25"/>
    </row>
    <row r="127" spans="1:13" hidden="1" x14ac:dyDescent="0.15">
      <c r="A127" s="175"/>
      <c r="B127" s="6">
        <v>124</v>
      </c>
      <c r="C127" s="8">
        <f t="shared" si="4"/>
        <v>85508.704228547809</v>
      </c>
      <c r="D127" s="8">
        <f>IF(C127=0,0,-PPMT(Jグレード!$Q$16/12,B127,MAX(Jグレード!$O$15*12),Jグレード!$P$12))</f>
        <v>71026.365860629259</v>
      </c>
      <c r="E127" s="8">
        <f>IF(C127=0,0,-IPMT(Jグレード!$Q$16/12,B127,MAX(Jグレード!$O$15*12),Jグレード!$P$12))</f>
        <v>14482.338367918548</v>
      </c>
      <c r="F127" s="9">
        <f t="shared" si="5"/>
        <v>23100715.02280907</v>
      </c>
      <c r="H127" s="177"/>
      <c r="I127" s="6"/>
      <c r="J127" s="25"/>
      <c r="K127" s="8"/>
      <c r="L127" s="8"/>
      <c r="M127" s="25"/>
    </row>
    <row r="128" spans="1:13" hidden="1" x14ac:dyDescent="0.15">
      <c r="A128" s="175"/>
      <c r="B128" s="6">
        <v>125</v>
      </c>
      <c r="C128" s="8">
        <f t="shared" si="4"/>
        <v>85508.704228547809</v>
      </c>
      <c r="D128" s="8">
        <f>IF(C128=0,0,-PPMT(Jグレード!$Q$16/12,B128,MAX(Jグレード!$O$15*12),Jグレード!$P$12))</f>
        <v>71070.757339292162</v>
      </c>
      <c r="E128" s="8">
        <f>IF(C128=0,0,-IPMT(Jグレード!$Q$16/12,B128,MAX(Jグレード!$O$15*12),Jグレード!$P$12))</f>
        <v>14437.946889255658</v>
      </c>
      <c r="F128" s="9">
        <f t="shared" si="5"/>
        <v>23029644.265469778</v>
      </c>
      <c r="H128" s="177"/>
      <c r="I128" s="6"/>
      <c r="J128" s="25"/>
      <c r="K128" s="8"/>
      <c r="L128" s="8"/>
      <c r="M128" s="25"/>
    </row>
    <row r="129" spans="1:13" hidden="1" x14ac:dyDescent="0.15">
      <c r="A129" s="175"/>
      <c r="B129" s="6">
        <v>126</v>
      </c>
      <c r="C129" s="8">
        <f t="shared" si="4"/>
        <v>85508.704228547809</v>
      </c>
      <c r="D129" s="8">
        <f>IF(C129=0,0,-PPMT(Jグレード!$Q$16/12,B129,MAX(Jグレード!$O$15*12),Jグレード!$P$12))</f>
        <v>71115.176562629218</v>
      </c>
      <c r="E129" s="8">
        <f>IF(C129=0,0,-IPMT(Jグレード!$Q$16/12,B129,MAX(Jグレード!$O$15*12),Jグレード!$P$12))</f>
        <v>14393.5276659186</v>
      </c>
      <c r="F129" s="9">
        <f t="shared" si="5"/>
        <v>22958529.088907149</v>
      </c>
      <c r="H129" s="177"/>
      <c r="I129" s="6"/>
      <c r="J129" s="25"/>
      <c r="K129" s="8"/>
      <c r="L129" s="8"/>
      <c r="M129" s="25"/>
    </row>
    <row r="130" spans="1:13" hidden="1" x14ac:dyDescent="0.15">
      <c r="A130" s="175"/>
      <c r="B130" s="6">
        <v>127</v>
      </c>
      <c r="C130" s="8">
        <f t="shared" si="4"/>
        <v>85508.704228547809</v>
      </c>
      <c r="D130" s="8">
        <f>IF(C130=0,0,-PPMT(Jグレード!$Q$16/12,B130,MAX(Jグレード!$O$15*12),Jグレード!$P$12))</f>
        <v>71159.623547980853</v>
      </c>
      <c r="E130" s="8">
        <f>IF(C130=0,0,-IPMT(Jグレード!$Q$16/12,B130,MAX(Jグレード!$O$15*12),Jグレード!$P$12))</f>
        <v>14349.080680566956</v>
      </c>
      <c r="F130" s="9">
        <f t="shared" si="5"/>
        <v>22887369.465359166</v>
      </c>
      <c r="H130" s="177"/>
      <c r="I130" s="6">
        <v>21</v>
      </c>
      <c r="J130" s="8">
        <f>IF(M124&lt;0.01,0,$J$124)</f>
        <v>97615.60552677844</v>
      </c>
      <c r="K130" s="8">
        <f>IF(J130=0,0,-PPMT(Jグレード!$Q$16/2,I130,MAX(Jグレード!$O$15*2),Jグレード!$P$13))</f>
        <v>80954.56403012744</v>
      </c>
      <c r="L130" s="8">
        <f>IF(J130=0,0,-IPMT(Jグレード!$Q$16/2,基本!I130,MAX(Jグレード!$O$15*2),Jグレード!$P$13))</f>
        <v>16661.041496650992</v>
      </c>
      <c r="M130" s="8">
        <f>IF(M124&lt;0,0,M124-K130)</f>
        <v>4361989.8350768061</v>
      </c>
    </row>
    <row r="131" spans="1:13" hidden="1" x14ac:dyDescent="0.15">
      <c r="A131" s="175"/>
      <c r="B131" s="6">
        <v>128</v>
      </c>
      <c r="C131" s="8">
        <f t="shared" si="4"/>
        <v>85508.704228547809</v>
      </c>
      <c r="D131" s="8">
        <f>IF(C131=0,0,-PPMT(Jグレード!$Q$16/12,B131,MAX(Jグレード!$O$15*12),Jグレード!$P$12))</f>
        <v>71204.098312698348</v>
      </c>
      <c r="E131" s="8">
        <f>IF(C131=0,0,-IPMT(Jグレード!$Q$16/12,B131,MAX(Jグレード!$O$15*12),Jグレード!$P$12))</f>
        <v>14304.605915849468</v>
      </c>
      <c r="F131" s="9">
        <f t="shared" si="5"/>
        <v>22816165.367046468</v>
      </c>
      <c r="H131" s="177"/>
      <c r="I131" s="6"/>
      <c r="J131" s="25"/>
      <c r="K131" s="8"/>
      <c r="L131" s="8"/>
      <c r="M131" s="25"/>
    </row>
    <row r="132" spans="1:13" hidden="1" x14ac:dyDescent="0.15">
      <c r="A132" s="175"/>
      <c r="B132" s="6">
        <v>129</v>
      </c>
      <c r="C132" s="8">
        <f t="shared" si="4"/>
        <v>85508.704228547809</v>
      </c>
      <c r="D132" s="8">
        <f>IF(C132=0,0,-PPMT(Jグレード!$Q$16/12,B132,MAX(Jグレード!$O$15*12),Jグレード!$P$12))</f>
        <v>71248.600874143784</v>
      </c>
      <c r="E132" s="8">
        <f>IF(C132=0,0,-IPMT(Jグレード!$Q$16/12,B132,MAX(Jグレード!$O$15*12),Jグレード!$P$12))</f>
        <v>14260.103354404031</v>
      </c>
      <c r="F132" s="9">
        <f t="shared" si="5"/>
        <v>22744916.766172323</v>
      </c>
      <c r="H132" s="177"/>
      <c r="I132" s="6"/>
      <c r="J132" s="25"/>
      <c r="K132" s="8"/>
      <c r="L132" s="8"/>
      <c r="M132" s="25"/>
    </row>
    <row r="133" spans="1:13" hidden="1" x14ac:dyDescent="0.15">
      <c r="A133" s="175"/>
      <c r="B133" s="6">
        <v>130</v>
      </c>
      <c r="C133" s="8">
        <f t="shared" si="4"/>
        <v>85508.704228547809</v>
      </c>
      <c r="D133" s="8">
        <f>IF(C133=0,0,-PPMT(Jグレード!$Q$16/12,B133,MAX(Jグレード!$O$15*12),Jグレード!$P$12))</f>
        <v>71293.131249690123</v>
      </c>
      <c r="E133" s="8">
        <f>IF(C133=0,0,-IPMT(Jグレード!$Q$16/12,B133,MAX(Jグレード!$O$15*12),Jグレード!$P$12))</f>
        <v>14215.572978857694</v>
      </c>
      <c r="F133" s="9">
        <f t="shared" si="5"/>
        <v>22673623.634922635</v>
      </c>
      <c r="H133" s="177"/>
      <c r="I133" s="6"/>
      <c r="J133" s="25"/>
      <c r="K133" s="8"/>
      <c r="L133" s="8"/>
      <c r="M133" s="25"/>
    </row>
    <row r="134" spans="1:13" hidden="1" x14ac:dyDescent="0.15">
      <c r="A134" s="175"/>
      <c r="B134" s="6">
        <v>131</v>
      </c>
      <c r="C134" s="8">
        <f t="shared" si="4"/>
        <v>85508.704228547809</v>
      </c>
      <c r="D134" s="8">
        <f>IF(C134=0,0,-PPMT(Jグレード!$Q$16/12,B134,MAX(Jグレード!$O$15*12),Jグレード!$P$12))</f>
        <v>71337.689456721171</v>
      </c>
      <c r="E134" s="8">
        <f>IF(C134=0,0,-IPMT(Jグレード!$Q$16/12,B134,MAX(Jグレード!$O$15*12),Jグレード!$P$12))</f>
        <v>14171.014771826636</v>
      </c>
      <c r="F134" s="9">
        <f t="shared" si="5"/>
        <v>22602285.945465915</v>
      </c>
      <c r="H134" s="177"/>
      <c r="I134" s="6"/>
      <c r="J134" s="25"/>
      <c r="K134" s="8"/>
      <c r="L134" s="8"/>
      <c r="M134" s="25"/>
    </row>
    <row r="135" spans="1:13" hidden="1" x14ac:dyDescent="0.15">
      <c r="A135" s="175"/>
      <c r="B135" s="6">
        <v>132</v>
      </c>
      <c r="C135" s="8">
        <f t="shared" si="4"/>
        <v>85508.704228547809</v>
      </c>
      <c r="D135" s="8">
        <f>IF(C135=0,0,-PPMT(Jグレード!$Q$16/12,B135,MAX(Jグレード!$O$15*12),Jグレード!$P$12))</f>
        <v>71382.275512631633</v>
      </c>
      <c r="E135" s="8">
        <f>IF(C135=0,0,-IPMT(Jグレード!$Q$16/12,B135,MAX(Jグレード!$O$15*12),Jグレード!$P$12))</f>
        <v>14126.428715916185</v>
      </c>
      <c r="F135" s="9">
        <f t="shared" si="5"/>
        <v>22530903.669953283</v>
      </c>
      <c r="H135" s="177"/>
      <c r="I135" s="6"/>
      <c r="J135" s="25"/>
      <c r="K135" s="8"/>
      <c r="L135" s="8"/>
      <c r="M135" s="25"/>
    </row>
    <row r="136" spans="1:13" hidden="1" x14ac:dyDescent="0.15">
      <c r="A136" s="176" t="s">
        <v>101</v>
      </c>
      <c r="B136" s="6">
        <v>133</v>
      </c>
      <c r="C136" s="8">
        <f t="shared" si="4"/>
        <v>85508.704228547809</v>
      </c>
      <c r="D136" s="8">
        <f>IF(C136=0,0,-PPMT(Jグレード!$Q$16/12,B136,MAX(Jグレード!$O$15*12),Jグレード!$P$12))</f>
        <v>71426.889434827011</v>
      </c>
      <c r="E136" s="8">
        <f>IF(C136=0,0,-IPMT(Jグレード!$Q$16/12,B136,MAX(Jグレード!$O$15*12),Jグレード!$P$12))</f>
        <v>14081.814793720789</v>
      </c>
      <c r="F136" s="9">
        <f t="shared" si="5"/>
        <v>22459476.780518457</v>
      </c>
      <c r="H136" s="177"/>
      <c r="I136" s="6">
        <v>22</v>
      </c>
      <c r="J136" s="8">
        <f>IF(M130&lt;0.01,0,$J$130)</f>
        <v>97615.60552677844</v>
      </c>
      <c r="K136" s="8">
        <f>IF(J136=0,0,-PPMT(Jグレード!$Q$16/2,I136,MAX(Jグレード!$O$15*2),Jグレード!$P$13))</f>
        <v>81258.14364524043</v>
      </c>
      <c r="L136" s="8">
        <f>IF(J136=0,0,-IPMT(Jグレード!$Q$16/2,基本!I136,MAX(Jグレード!$O$15*2),Jグレード!$P$13))</f>
        <v>16357.461881538018</v>
      </c>
      <c r="M136" s="8">
        <f>IF(M130&lt;0,0,M130-K136)</f>
        <v>4280731.6914315661</v>
      </c>
    </row>
    <row r="137" spans="1:13" hidden="1" x14ac:dyDescent="0.15">
      <c r="A137" s="176"/>
      <c r="B137" s="6">
        <v>134</v>
      </c>
      <c r="C137" s="8">
        <f t="shared" si="4"/>
        <v>85508.704228547809</v>
      </c>
      <c r="D137" s="8">
        <f>IF(C137=0,0,-PPMT(Jグレード!$Q$16/12,B137,MAX(Jグレード!$O$15*12),Jグレード!$P$12))</f>
        <v>71471.53124072378</v>
      </c>
      <c r="E137" s="8">
        <f>IF(C137=0,0,-IPMT(Jグレード!$Q$16/12,B137,MAX(Jグレード!$O$15*12),Jグレード!$P$12))</f>
        <v>14037.172987824024</v>
      </c>
      <c r="F137" s="9">
        <f t="shared" si="5"/>
        <v>22388005.249277733</v>
      </c>
      <c r="H137" s="178" t="s">
        <v>101</v>
      </c>
      <c r="I137" s="6"/>
      <c r="J137" s="25"/>
      <c r="K137" s="8"/>
      <c r="L137" s="8"/>
      <c r="M137" s="25"/>
    </row>
    <row r="138" spans="1:13" hidden="1" x14ac:dyDescent="0.15">
      <c r="A138" s="176"/>
      <c r="B138" s="6">
        <v>135</v>
      </c>
      <c r="C138" s="8">
        <f t="shared" si="4"/>
        <v>85508.704228547809</v>
      </c>
      <c r="D138" s="8">
        <f>IF(C138=0,0,-PPMT(Jグレード!$Q$16/12,B138,MAX(Jグレード!$O$15*12),Jグレード!$P$12))</f>
        <v>71516.200947749239</v>
      </c>
      <c r="E138" s="8">
        <f>IF(C138=0,0,-IPMT(Jグレード!$Q$16/12,B138,MAX(Jグレード!$O$15*12),Jグレード!$P$12))</f>
        <v>13992.503280798572</v>
      </c>
      <c r="F138" s="9">
        <f t="shared" si="5"/>
        <v>22316489.048329983</v>
      </c>
      <c r="H138" s="178"/>
      <c r="I138" s="6"/>
      <c r="J138" s="25"/>
      <c r="K138" s="8"/>
      <c r="L138" s="8"/>
      <c r="M138" s="25"/>
    </row>
    <row r="139" spans="1:13" hidden="1" x14ac:dyDescent="0.15">
      <c r="A139" s="176"/>
      <c r="B139" s="6">
        <v>136</v>
      </c>
      <c r="C139" s="8">
        <f t="shared" si="4"/>
        <v>85508.704228547809</v>
      </c>
      <c r="D139" s="8">
        <f>IF(C139=0,0,-PPMT(Jグレード!$Q$16/12,B139,MAX(Jグレード!$O$15*12),Jグレード!$P$12))</f>
        <v>71560.89857334159</v>
      </c>
      <c r="E139" s="8">
        <f>IF(C139=0,0,-IPMT(Jグレード!$Q$16/12,B139,MAX(Jグレード!$O$15*12),Jグレード!$P$12))</f>
        <v>13947.805655206228</v>
      </c>
      <c r="F139" s="9">
        <f t="shared" si="5"/>
        <v>22244928.14975664</v>
      </c>
      <c r="H139" s="178"/>
      <c r="I139" s="6"/>
      <c r="J139" s="25"/>
      <c r="K139" s="8"/>
      <c r="L139" s="8"/>
      <c r="M139" s="25"/>
    </row>
    <row r="140" spans="1:13" hidden="1" x14ac:dyDescent="0.15">
      <c r="A140" s="176"/>
      <c r="B140" s="6">
        <v>137</v>
      </c>
      <c r="C140" s="8">
        <f t="shared" si="4"/>
        <v>85508.704228547809</v>
      </c>
      <c r="D140" s="8">
        <f>IF(C140=0,0,-PPMT(Jグレード!$Q$16/12,B140,MAX(Jグレード!$O$15*12),Jグレード!$P$12))</f>
        <v>71605.624134949918</v>
      </c>
      <c r="E140" s="8">
        <f>IF(C140=0,0,-IPMT(Jグレード!$Q$16/12,B140,MAX(Jグレード!$O$15*12),Jグレード!$P$12))</f>
        <v>13903.080093597891</v>
      </c>
      <c r="F140" s="9">
        <f t="shared" si="5"/>
        <v>22173322.52562169</v>
      </c>
      <c r="H140" s="178"/>
      <c r="I140" s="6"/>
      <c r="J140" s="25"/>
      <c r="K140" s="8"/>
      <c r="L140" s="8"/>
      <c r="M140" s="25"/>
    </row>
    <row r="141" spans="1:13" hidden="1" x14ac:dyDescent="0.15">
      <c r="A141" s="176"/>
      <c r="B141" s="6">
        <v>138</v>
      </c>
      <c r="C141" s="8">
        <f t="shared" si="4"/>
        <v>85508.704228547809</v>
      </c>
      <c r="D141" s="8">
        <f>IF(C141=0,0,-PPMT(Jグレード!$Q$16/12,B141,MAX(Jグレード!$O$15*12),Jグレード!$P$12))</f>
        <v>71650.377650034265</v>
      </c>
      <c r="E141" s="8">
        <f>IF(C141=0,0,-IPMT(Jグレード!$Q$16/12,B141,MAX(Jグレード!$O$15*12),Jグレード!$P$12))</f>
        <v>13858.326578513545</v>
      </c>
      <c r="F141" s="9">
        <f t="shared" si="5"/>
        <v>22101672.147971656</v>
      </c>
      <c r="H141" s="178"/>
      <c r="I141" s="6"/>
      <c r="J141" s="25"/>
      <c r="K141" s="8"/>
      <c r="L141" s="8"/>
      <c r="M141" s="25"/>
    </row>
    <row r="142" spans="1:13" hidden="1" x14ac:dyDescent="0.15">
      <c r="A142" s="176"/>
      <c r="B142" s="6">
        <v>139</v>
      </c>
      <c r="C142" s="8">
        <f t="shared" si="4"/>
        <v>85508.704228547809</v>
      </c>
      <c r="D142" s="8">
        <f>IF(C142=0,0,-PPMT(Jグレード!$Q$16/12,B142,MAX(Jグレード!$O$15*12),Jグレード!$P$12))</f>
        <v>71695.159136065529</v>
      </c>
      <c r="E142" s="8">
        <f>IF(C142=0,0,-IPMT(Jグレード!$Q$16/12,B142,MAX(Jグレード!$O$15*12),Jグレード!$P$12))</f>
        <v>13813.545092482274</v>
      </c>
      <c r="F142" s="9">
        <f t="shared" si="5"/>
        <v>22029976.988835592</v>
      </c>
      <c r="H142" s="178"/>
      <c r="I142" s="6">
        <v>23</v>
      </c>
      <c r="J142" s="8">
        <f>IF(M136&lt;0.01,0,$J$136)</f>
        <v>97615.60552677844</v>
      </c>
      <c r="K142" s="8">
        <f>IF(J142=0,0,-PPMT(Jグレード!$Q$16/2,I142,MAX(Jグレード!$O$15*2),Jグレード!$P$13))</f>
        <v>81562.861683910087</v>
      </c>
      <c r="L142" s="8">
        <f>IF(J142=0,0,-IPMT(Jグレード!$Q$16/2,基本!I142,MAX(Jグレード!$O$15*2),Jグレード!$P$13))</f>
        <v>16052.743842868365</v>
      </c>
      <c r="M142" s="8">
        <f>IF(M136&lt;0,0,M136-K142)</f>
        <v>4199168.8297476564</v>
      </c>
    </row>
    <row r="143" spans="1:13" hidden="1" x14ac:dyDescent="0.15">
      <c r="A143" s="176"/>
      <c r="B143" s="6">
        <v>140</v>
      </c>
      <c r="C143" s="8">
        <f t="shared" si="4"/>
        <v>85508.704228547809</v>
      </c>
      <c r="D143" s="8">
        <f>IF(C143=0,0,-PPMT(Jグレード!$Q$16/12,B143,MAX(Jグレード!$O$15*12),Jグレード!$P$12))</f>
        <v>71739.968610525582</v>
      </c>
      <c r="E143" s="8">
        <f>IF(C143=0,0,-IPMT(Jグレード!$Q$16/12,B143,MAX(Jグレード!$O$15*12),Jグレード!$P$12))</f>
        <v>13768.73561802223</v>
      </c>
      <c r="F143" s="9">
        <f t="shared" si="5"/>
        <v>21958237.020225067</v>
      </c>
      <c r="H143" s="178"/>
      <c r="I143" s="6"/>
      <c r="J143" s="25"/>
      <c r="K143" s="8"/>
      <c r="L143" s="8"/>
      <c r="M143" s="25"/>
    </row>
    <row r="144" spans="1:13" hidden="1" x14ac:dyDescent="0.15">
      <c r="A144" s="176"/>
      <c r="B144" s="6">
        <v>141</v>
      </c>
      <c r="C144" s="8">
        <f t="shared" si="4"/>
        <v>85508.704228547809</v>
      </c>
      <c r="D144" s="8">
        <f>IF(C144=0,0,-PPMT(Jグレード!$Q$16/12,B144,MAX(Jグレード!$O$15*12),Jグレード!$P$12))</f>
        <v>71784.806090907165</v>
      </c>
      <c r="E144" s="8">
        <f>IF(C144=0,0,-IPMT(Jグレード!$Q$16/12,B144,MAX(Jグレード!$O$15*12),Jグレード!$P$12))</f>
        <v>13723.89813764065</v>
      </c>
      <c r="F144" s="9">
        <f t="shared" si="5"/>
        <v>21886452.21413416</v>
      </c>
      <c r="H144" s="178"/>
      <c r="I144" s="6"/>
      <c r="J144" s="25"/>
      <c r="K144" s="8"/>
      <c r="L144" s="8"/>
      <c r="M144" s="25"/>
    </row>
    <row r="145" spans="1:13" hidden="1" x14ac:dyDescent="0.15">
      <c r="A145" s="176"/>
      <c r="B145" s="6">
        <v>142</v>
      </c>
      <c r="C145" s="8">
        <f t="shared" ref="C145:C208" si="6">IF(F144&lt;1,0,C144)</f>
        <v>85508.704228547809</v>
      </c>
      <c r="D145" s="8">
        <f>IF(C145=0,0,-PPMT(Jグレード!$Q$16/12,B145,MAX(Jグレード!$O$15*12),Jグレード!$P$12))</f>
        <v>71829.671594713975</v>
      </c>
      <c r="E145" s="8">
        <f>IF(C145=0,0,-IPMT(Jグレード!$Q$16/12,B145,MAX(Jグレード!$O$15*12),Jグレード!$P$12))</f>
        <v>13679.032633833836</v>
      </c>
      <c r="F145" s="9">
        <f t="shared" ref="F145:F208" si="7">IF(F144&lt;0,0,F144-D145)</f>
        <v>21814622.542539448</v>
      </c>
      <c r="H145" s="178"/>
      <c r="I145" s="6"/>
      <c r="J145" s="25"/>
      <c r="K145" s="8"/>
      <c r="L145" s="8"/>
      <c r="M145" s="25"/>
    </row>
    <row r="146" spans="1:13" hidden="1" x14ac:dyDescent="0.15">
      <c r="A146" s="176"/>
      <c r="B146" s="6">
        <v>143</v>
      </c>
      <c r="C146" s="8">
        <f t="shared" si="6"/>
        <v>85508.704228547809</v>
      </c>
      <c r="D146" s="8">
        <f>IF(C146=0,0,-PPMT(Jグレード!$Q$16/12,B146,MAX(Jグレード!$O$15*12),Jグレード!$P$12))</f>
        <v>71874.565139460668</v>
      </c>
      <c r="E146" s="8">
        <f>IF(C146=0,0,-IPMT(Jグレード!$Q$16/12,B146,MAX(Jグレード!$O$15*12),Jグレード!$P$12))</f>
        <v>13634.139089087139</v>
      </c>
      <c r="F146" s="9">
        <f t="shared" si="7"/>
        <v>21742747.977399986</v>
      </c>
      <c r="H146" s="178"/>
      <c r="I146" s="6"/>
      <c r="J146" s="25"/>
      <c r="K146" s="8"/>
      <c r="L146" s="8"/>
      <c r="M146" s="25"/>
    </row>
    <row r="147" spans="1:13" hidden="1" x14ac:dyDescent="0.15">
      <c r="A147" s="176"/>
      <c r="B147" s="6">
        <v>144</v>
      </c>
      <c r="C147" s="8">
        <f t="shared" si="6"/>
        <v>85508.704228547809</v>
      </c>
      <c r="D147" s="8">
        <f>IF(C147=0,0,-PPMT(Jグレード!$Q$16/12,B147,MAX(Jグレード!$O$15*12),Jグレード!$P$12))</f>
        <v>71919.486742672831</v>
      </c>
      <c r="E147" s="8">
        <f>IF(C147=0,0,-IPMT(Jグレード!$Q$16/12,B147,MAX(Jグレード!$O$15*12),Jグレード!$P$12))</f>
        <v>13589.217485874975</v>
      </c>
      <c r="F147" s="9">
        <f t="shared" si="7"/>
        <v>21670828.490657315</v>
      </c>
      <c r="H147" s="178"/>
      <c r="I147" s="6"/>
      <c r="J147" s="25"/>
      <c r="K147" s="8"/>
      <c r="L147" s="8"/>
      <c r="M147" s="25"/>
    </row>
    <row r="148" spans="1:13" hidden="1" x14ac:dyDescent="0.15">
      <c r="A148" s="175" t="s">
        <v>102</v>
      </c>
      <c r="B148" s="6">
        <v>145</v>
      </c>
      <c r="C148" s="8">
        <f t="shared" si="6"/>
        <v>85508.704228547809</v>
      </c>
      <c r="D148" s="8">
        <f>IF(C148=0,0,-PPMT(Jグレード!$Q$16/12,B148,MAX(Jグレード!$O$15*12),Jグレード!$P$12))</f>
        <v>71964.436421887003</v>
      </c>
      <c r="E148" s="8">
        <f>IF(C148=0,0,-IPMT(Jグレード!$Q$16/12,B148,MAX(Jグレード!$O$15*12),Jグレード!$P$12))</f>
        <v>13544.267806660808</v>
      </c>
      <c r="F148" s="9">
        <f t="shared" si="7"/>
        <v>21598864.054235429</v>
      </c>
      <c r="H148" s="178"/>
      <c r="I148" s="6">
        <v>24</v>
      </c>
      <c r="J148" s="8">
        <f>IF(M142&lt;0.01,0,$J$142)</f>
        <v>97615.60552677844</v>
      </c>
      <c r="K148" s="8">
        <f>IF(J148=0,0,-PPMT(Jグレード!$Q$16/2,I148,MAX(Jグレード!$O$15*2),Jグレード!$P$13))</f>
        <v>81868.722415224736</v>
      </c>
      <c r="L148" s="8">
        <f>IF(J148=0,0,-IPMT(Jグレード!$Q$16/2,基本!I148,MAX(Jグレード!$O$15*2),Jグレード!$P$13))</f>
        <v>15746.883111553703</v>
      </c>
      <c r="M148" s="8">
        <f>IF(M142&lt;0,0,M142-K148)</f>
        <v>4117300.1073324317</v>
      </c>
    </row>
    <row r="149" spans="1:13" hidden="1" x14ac:dyDescent="0.15">
      <c r="A149" s="175"/>
      <c r="B149" s="6">
        <v>146</v>
      </c>
      <c r="C149" s="8">
        <f t="shared" si="6"/>
        <v>85508.704228547809</v>
      </c>
      <c r="D149" s="8">
        <f>IF(C149=0,0,-PPMT(Jグレード!$Q$16/12,B149,MAX(Jグレード!$O$15*12),Jグレード!$P$12))</f>
        <v>72009.414194650686</v>
      </c>
      <c r="E149" s="8">
        <f>IF(C149=0,0,-IPMT(Jグレード!$Q$16/12,B149,MAX(Jグレード!$O$15*12),Jグレード!$P$12))</f>
        <v>13499.290033897127</v>
      </c>
      <c r="F149" s="9">
        <f t="shared" si="7"/>
        <v>21526854.640040778</v>
      </c>
      <c r="H149" s="177" t="s">
        <v>102</v>
      </c>
      <c r="I149" s="6"/>
      <c r="J149" s="25"/>
      <c r="K149" s="8"/>
      <c r="L149" s="8"/>
      <c r="M149" s="25"/>
    </row>
    <row r="150" spans="1:13" hidden="1" x14ac:dyDescent="0.15">
      <c r="A150" s="175"/>
      <c r="B150" s="6">
        <v>147</v>
      </c>
      <c r="C150" s="8">
        <f t="shared" si="6"/>
        <v>85508.704228547809</v>
      </c>
      <c r="D150" s="8">
        <f>IF(C150=0,0,-PPMT(Jグレード!$Q$16/12,B150,MAX(Jグレード!$O$15*12),Jグレード!$P$12))</f>
        <v>72054.420078522351</v>
      </c>
      <c r="E150" s="8">
        <f>IF(C150=0,0,-IPMT(Jグレード!$Q$16/12,B150,MAX(Jグレード!$O$15*12),Jグレード!$P$12))</f>
        <v>13454.284150025473</v>
      </c>
      <c r="F150" s="9">
        <f t="shared" si="7"/>
        <v>21454800.219962254</v>
      </c>
      <c r="H150" s="177"/>
      <c r="I150" s="6"/>
      <c r="J150" s="25"/>
      <c r="K150" s="8"/>
      <c r="L150" s="8"/>
      <c r="M150" s="25"/>
    </row>
    <row r="151" spans="1:13" hidden="1" x14ac:dyDescent="0.15">
      <c r="A151" s="175"/>
      <c r="B151" s="6">
        <v>148</v>
      </c>
      <c r="C151" s="8">
        <f t="shared" si="6"/>
        <v>85508.704228547809</v>
      </c>
      <c r="D151" s="8">
        <f>IF(C151=0,0,-PPMT(Jグレード!$Q$16/12,B151,MAX(Jグレード!$O$15*12),Jグレード!$P$12))</f>
        <v>72099.454091071413</v>
      </c>
      <c r="E151" s="8">
        <f>IF(C151=0,0,-IPMT(Jグレード!$Q$16/12,B151,MAX(Jグレード!$O$15*12),Jグレード!$P$12))</f>
        <v>13409.250137476392</v>
      </c>
      <c r="F151" s="9">
        <f t="shared" si="7"/>
        <v>21382700.765871182</v>
      </c>
      <c r="H151" s="177"/>
      <c r="I151" s="6"/>
      <c r="J151" s="25"/>
      <c r="K151" s="8"/>
      <c r="L151" s="8"/>
      <c r="M151" s="25"/>
    </row>
    <row r="152" spans="1:13" hidden="1" x14ac:dyDescent="0.15">
      <c r="A152" s="175"/>
      <c r="B152" s="6">
        <v>149</v>
      </c>
      <c r="C152" s="8">
        <f t="shared" si="6"/>
        <v>85508.704228547809</v>
      </c>
      <c r="D152" s="8">
        <f>IF(C152=0,0,-PPMT(Jグレード!$Q$16/12,B152,MAX(Jグレード!$O$15*12),Jグレード!$P$12))</f>
        <v>72144.516249878332</v>
      </c>
      <c r="E152" s="8">
        <f>IF(C152=0,0,-IPMT(Jグレード!$Q$16/12,B152,MAX(Jグレード!$O$15*12),Jグレード!$P$12))</f>
        <v>13364.187978669474</v>
      </c>
      <c r="F152" s="9">
        <f t="shared" si="7"/>
        <v>21310556.249621302</v>
      </c>
      <c r="H152" s="177"/>
      <c r="I152" s="6"/>
      <c r="J152" s="25"/>
      <c r="K152" s="8"/>
      <c r="L152" s="8"/>
      <c r="M152" s="25"/>
    </row>
    <row r="153" spans="1:13" hidden="1" x14ac:dyDescent="0.15">
      <c r="A153" s="175"/>
      <c r="B153" s="6">
        <v>150</v>
      </c>
      <c r="C153" s="8">
        <f t="shared" si="6"/>
        <v>85508.704228547809</v>
      </c>
      <c r="D153" s="8">
        <f>IF(C153=0,0,-PPMT(Jグレード!$Q$16/12,B153,MAX(Jグレード!$O$15*12),Jグレード!$P$12))</f>
        <v>72189.606572534511</v>
      </c>
      <c r="E153" s="8">
        <f>IF(C153=0,0,-IPMT(Jグレード!$Q$16/12,B153,MAX(Jグレード!$O$15*12),Jグレード!$P$12))</f>
        <v>13319.097656013302</v>
      </c>
      <c r="F153" s="9">
        <f t="shared" si="7"/>
        <v>21238366.643048767</v>
      </c>
      <c r="H153" s="177"/>
      <c r="I153" s="6"/>
      <c r="J153" s="25"/>
      <c r="K153" s="8"/>
      <c r="L153" s="8"/>
      <c r="M153" s="25"/>
    </row>
    <row r="154" spans="1:13" hidden="1" x14ac:dyDescent="0.15">
      <c r="A154" s="175"/>
      <c r="B154" s="6">
        <v>151</v>
      </c>
      <c r="C154" s="8">
        <f t="shared" si="6"/>
        <v>85508.704228547809</v>
      </c>
      <c r="D154" s="8">
        <f>IF(C154=0,0,-PPMT(Jグレード!$Q$16/12,B154,MAX(Jグレード!$O$15*12),Jグレード!$P$12))</f>
        <v>72234.725076642339</v>
      </c>
      <c r="E154" s="8">
        <f>IF(C154=0,0,-IPMT(Jグレード!$Q$16/12,B154,MAX(Jグレード!$O$15*12),Jグレード!$P$12))</f>
        <v>13273.979151905465</v>
      </c>
      <c r="F154" s="9">
        <f t="shared" si="7"/>
        <v>21166131.917972125</v>
      </c>
      <c r="H154" s="177"/>
      <c r="I154" s="6">
        <v>25</v>
      </c>
      <c r="J154" s="8">
        <f>IF(M148&lt;0.01,0,$J$148)</f>
        <v>97615.60552677844</v>
      </c>
      <c r="K154" s="8">
        <f>IF(J154=0,0,-PPMT(Jグレード!$Q$16/2,I154,MAX(Jグレード!$O$15*2),Jグレード!$P$13))</f>
        <v>82175.730124281836</v>
      </c>
      <c r="L154" s="8">
        <f>IF(J154=0,0,-IPMT(Jグレード!$Q$16/2,基本!I154,MAX(Jグレード!$O$15*2),Jグレード!$P$13))</f>
        <v>15439.875402496613</v>
      </c>
      <c r="M154" s="8">
        <f>IF(M148&lt;0,0,M148-K154)</f>
        <v>4035124.37720815</v>
      </c>
    </row>
    <row r="155" spans="1:13" hidden="1" x14ac:dyDescent="0.15">
      <c r="A155" s="175"/>
      <c r="B155" s="6">
        <v>152</v>
      </c>
      <c r="C155" s="8">
        <f t="shared" si="6"/>
        <v>85508.704228547809</v>
      </c>
      <c r="D155" s="8">
        <f>IF(C155=0,0,-PPMT(Jグレード!$Q$16/12,B155,MAX(Jグレード!$O$15*12),Jグレード!$P$12))</f>
        <v>72279.871779815236</v>
      </c>
      <c r="E155" s="8">
        <f>IF(C155=0,0,-IPMT(Jグレード!$Q$16/12,B155,MAX(Jグレード!$O$15*12),Jグレード!$P$12))</f>
        <v>13228.832448732564</v>
      </c>
      <c r="F155" s="9">
        <f t="shared" si="7"/>
        <v>21093852.046192311</v>
      </c>
      <c r="H155" s="177"/>
      <c r="I155" s="6"/>
      <c r="J155" s="25"/>
      <c r="K155" s="8"/>
      <c r="L155" s="8"/>
      <c r="M155" s="25"/>
    </row>
    <row r="156" spans="1:13" hidden="1" x14ac:dyDescent="0.15">
      <c r="A156" s="175"/>
      <c r="B156" s="6">
        <v>153</v>
      </c>
      <c r="C156" s="8">
        <f t="shared" si="6"/>
        <v>85508.704228547809</v>
      </c>
      <c r="D156" s="8">
        <f>IF(C156=0,0,-PPMT(Jグレード!$Q$16/12,B156,MAX(Jグレード!$O$15*12),Jグレード!$P$12))</f>
        <v>72325.046699677638</v>
      </c>
      <c r="E156" s="8">
        <f>IF(C156=0,0,-IPMT(Jグレード!$Q$16/12,B156,MAX(Jグレード!$O$15*12),Jグレード!$P$12))</f>
        <v>13183.657528870181</v>
      </c>
      <c r="F156" s="9">
        <f t="shared" si="7"/>
        <v>21021526.999492634</v>
      </c>
      <c r="H156" s="177"/>
      <c r="I156" s="6"/>
      <c r="J156" s="25"/>
      <c r="K156" s="8"/>
      <c r="L156" s="8"/>
      <c r="M156" s="25"/>
    </row>
    <row r="157" spans="1:13" hidden="1" x14ac:dyDescent="0.15">
      <c r="A157" s="175"/>
      <c r="B157" s="6">
        <v>154</v>
      </c>
      <c r="C157" s="8">
        <f t="shared" si="6"/>
        <v>85508.704228547809</v>
      </c>
      <c r="D157" s="8">
        <f>IF(C157=0,0,-PPMT(Jグレード!$Q$16/12,B157,MAX(Jグレード!$O$15*12),Jグレード!$P$12))</f>
        <v>72370.249853864923</v>
      </c>
      <c r="E157" s="8">
        <f>IF(C157=0,0,-IPMT(Jグレード!$Q$16/12,B157,MAX(Jグレード!$O$15*12),Jグレード!$P$12))</f>
        <v>13138.454374682882</v>
      </c>
      <c r="F157" s="9">
        <f t="shared" si="7"/>
        <v>20949156.74963877</v>
      </c>
      <c r="H157" s="177"/>
      <c r="I157" s="6"/>
      <c r="J157" s="25"/>
      <c r="K157" s="8"/>
      <c r="L157" s="8"/>
      <c r="M157" s="25"/>
    </row>
    <row r="158" spans="1:13" hidden="1" x14ac:dyDescent="0.15">
      <c r="A158" s="175"/>
      <c r="B158" s="6">
        <v>155</v>
      </c>
      <c r="C158" s="8">
        <f t="shared" si="6"/>
        <v>85508.704228547809</v>
      </c>
      <c r="D158" s="8">
        <f>IF(C158=0,0,-PPMT(Jグレード!$Q$16/12,B158,MAX(Jグレード!$O$15*12),Jグレード!$P$12))</f>
        <v>72415.481260023589</v>
      </c>
      <c r="E158" s="8">
        <f>IF(C158=0,0,-IPMT(Jグレード!$Q$16/12,B158,MAX(Jグレード!$O$15*12),Jグレード!$P$12))</f>
        <v>13093.222968524218</v>
      </c>
      <c r="F158" s="9">
        <f t="shared" si="7"/>
        <v>20876741.268378746</v>
      </c>
      <c r="H158" s="177"/>
      <c r="I158" s="6"/>
      <c r="J158" s="25"/>
      <c r="K158" s="8"/>
      <c r="L158" s="8"/>
      <c r="M158" s="25"/>
    </row>
    <row r="159" spans="1:13" hidden="1" x14ac:dyDescent="0.15">
      <c r="A159" s="175"/>
      <c r="B159" s="6">
        <v>156</v>
      </c>
      <c r="C159" s="8">
        <f t="shared" si="6"/>
        <v>85508.704228547809</v>
      </c>
      <c r="D159" s="8">
        <f>IF(C159=0,0,-PPMT(Jグレード!$Q$16/12,B159,MAX(Jグレード!$O$15*12),Jグレード!$P$12))</f>
        <v>72460.740935811118</v>
      </c>
      <c r="E159" s="8">
        <f>IF(C159=0,0,-IPMT(Jグレード!$Q$16/12,B159,MAX(Jグレード!$O$15*12),Jグレード!$P$12))</f>
        <v>13047.963292736702</v>
      </c>
      <c r="F159" s="9">
        <f t="shared" si="7"/>
        <v>20804280.527442936</v>
      </c>
      <c r="H159" s="177"/>
      <c r="I159" s="6"/>
      <c r="J159" s="25"/>
      <c r="K159" s="8"/>
      <c r="L159" s="8"/>
      <c r="M159" s="25"/>
    </row>
    <row r="160" spans="1:13" hidden="1" x14ac:dyDescent="0.15">
      <c r="A160" s="176" t="s">
        <v>103</v>
      </c>
      <c r="B160" s="6">
        <v>157</v>
      </c>
      <c r="C160" s="8">
        <f t="shared" si="6"/>
        <v>85508.704228547809</v>
      </c>
      <c r="D160" s="8">
        <f>IF(C160=0,0,-PPMT(Jグレード!$Q$16/12,B160,MAX(Jグレード!$O$15*12),Jグレード!$P$12))</f>
        <v>72506.028898895995</v>
      </c>
      <c r="E160" s="8">
        <f>IF(C160=0,0,-IPMT(Jグレード!$Q$16/12,B160,MAX(Jグレード!$O$15*12),Jグレード!$P$12))</f>
        <v>13002.675329651818</v>
      </c>
      <c r="F160" s="9">
        <f t="shared" si="7"/>
        <v>20731774.498544041</v>
      </c>
      <c r="H160" s="177"/>
      <c r="I160" s="6">
        <v>26</v>
      </c>
      <c r="J160" s="8">
        <f>IF(M154&lt;0.01,0,$J$154)</f>
        <v>97615.60552677844</v>
      </c>
      <c r="K160" s="8">
        <f>IF(J160=0,0,-PPMT(Jグレード!$Q$16/2,I160,MAX(Jグレード!$O$15*2),Jグレード!$P$13))</f>
        <v>82483.889112247896</v>
      </c>
      <c r="L160" s="8">
        <f>IF(J160=0,0,-IPMT(Jグレード!$Q$16/2,基本!I160,MAX(Jグレード!$O$15*2),Jグレード!$P$13))</f>
        <v>15131.716414530554</v>
      </c>
      <c r="M160" s="8">
        <f>IF(M154&lt;0,0,M154-K160)</f>
        <v>3952640.4880959019</v>
      </c>
    </row>
    <row r="161" spans="1:13" hidden="1" x14ac:dyDescent="0.15">
      <c r="A161" s="176"/>
      <c r="B161" s="6">
        <v>158</v>
      </c>
      <c r="C161" s="8">
        <f t="shared" si="6"/>
        <v>85508.704228547809</v>
      </c>
      <c r="D161" s="8">
        <f>IF(C161=0,0,-PPMT(Jグレード!$Q$16/12,B161,MAX(Jグレード!$O$15*12),Jグレード!$P$12))</f>
        <v>72551.345166957806</v>
      </c>
      <c r="E161" s="8">
        <f>IF(C161=0,0,-IPMT(Jグレード!$Q$16/12,B161,MAX(Jグレード!$O$15*12),Jグレード!$P$12))</f>
        <v>12957.35906159001</v>
      </c>
      <c r="F161" s="9">
        <f t="shared" si="7"/>
        <v>20659223.153377082</v>
      </c>
      <c r="H161" s="178" t="s">
        <v>103</v>
      </c>
      <c r="I161" s="6"/>
      <c r="J161" s="25"/>
      <c r="K161" s="8"/>
      <c r="L161" s="8"/>
      <c r="M161" s="25"/>
    </row>
    <row r="162" spans="1:13" hidden="1" x14ac:dyDescent="0.15">
      <c r="A162" s="176"/>
      <c r="B162" s="6">
        <v>159</v>
      </c>
      <c r="C162" s="8">
        <f t="shared" si="6"/>
        <v>85508.704228547809</v>
      </c>
      <c r="D162" s="8">
        <f>IF(C162=0,0,-PPMT(Jグレード!$Q$16/12,B162,MAX(Jグレード!$O$15*12),Jグレード!$P$12))</f>
        <v>72596.689757687156</v>
      </c>
      <c r="E162" s="8">
        <f>IF(C162=0,0,-IPMT(Jグレード!$Q$16/12,B162,MAX(Jグレード!$O$15*12),Jグレード!$P$12))</f>
        <v>12912.014470860662</v>
      </c>
      <c r="F162" s="9">
        <f t="shared" si="7"/>
        <v>20586626.463619396</v>
      </c>
      <c r="H162" s="178"/>
      <c r="I162" s="6"/>
      <c r="J162" s="25"/>
      <c r="K162" s="8"/>
      <c r="L162" s="8"/>
      <c r="M162" s="25"/>
    </row>
    <row r="163" spans="1:13" hidden="1" x14ac:dyDescent="0.15">
      <c r="A163" s="176"/>
      <c r="B163" s="6">
        <v>160</v>
      </c>
      <c r="C163" s="8">
        <f t="shared" si="6"/>
        <v>85508.704228547809</v>
      </c>
      <c r="D163" s="8">
        <f>IF(C163=0,0,-PPMT(Jグレード!$Q$16/12,B163,MAX(Jグレード!$O$15*12),Jグレード!$P$12))</f>
        <v>72642.062688785707</v>
      </c>
      <c r="E163" s="8">
        <f>IF(C163=0,0,-IPMT(Jグレード!$Q$16/12,B163,MAX(Jグレード!$O$15*12),Jグレード!$P$12))</f>
        <v>12866.641539762109</v>
      </c>
      <c r="F163" s="9">
        <f t="shared" si="7"/>
        <v>20513984.40093061</v>
      </c>
      <c r="H163" s="178"/>
      <c r="I163" s="6"/>
      <c r="J163" s="25"/>
      <c r="K163" s="8"/>
      <c r="L163" s="8"/>
      <c r="M163" s="25"/>
    </row>
    <row r="164" spans="1:13" hidden="1" x14ac:dyDescent="0.15">
      <c r="A164" s="176"/>
      <c r="B164" s="6">
        <v>161</v>
      </c>
      <c r="C164" s="8">
        <f t="shared" si="6"/>
        <v>85508.704228547809</v>
      </c>
      <c r="D164" s="8">
        <f>IF(C164=0,0,-PPMT(Jグレード!$Q$16/12,B164,MAX(Jグレード!$O$15*12),Jグレード!$P$12))</f>
        <v>72687.463977966196</v>
      </c>
      <c r="E164" s="8">
        <f>IF(C164=0,0,-IPMT(Jグレード!$Q$16/12,B164,MAX(Jグレード!$O$15*12),Jグレード!$P$12))</f>
        <v>12821.240250581615</v>
      </c>
      <c r="F164" s="9">
        <f t="shared" si="7"/>
        <v>20441296.936952643</v>
      </c>
      <c r="H164" s="178"/>
      <c r="I164" s="6"/>
      <c r="J164" s="25"/>
      <c r="K164" s="8"/>
      <c r="L164" s="8"/>
      <c r="M164" s="25"/>
    </row>
    <row r="165" spans="1:13" hidden="1" x14ac:dyDescent="0.15">
      <c r="A165" s="176"/>
      <c r="B165" s="6">
        <v>162</v>
      </c>
      <c r="C165" s="8">
        <f t="shared" si="6"/>
        <v>85508.704228547809</v>
      </c>
      <c r="D165" s="8">
        <f>IF(C165=0,0,-PPMT(Jグレード!$Q$16/12,B165,MAX(Jグレード!$O$15*12),Jグレード!$P$12))</f>
        <v>72732.893642952418</v>
      </c>
      <c r="E165" s="8">
        <f>IF(C165=0,0,-IPMT(Jグレード!$Q$16/12,B165,MAX(Jグレード!$O$15*12),Jグレード!$P$12))</f>
        <v>12775.810585595389</v>
      </c>
      <c r="F165" s="9">
        <f t="shared" si="7"/>
        <v>20368564.043309692</v>
      </c>
      <c r="H165" s="178"/>
      <c r="I165" s="6"/>
      <c r="J165" s="25"/>
      <c r="K165" s="8"/>
      <c r="L165" s="8"/>
      <c r="M165" s="25"/>
    </row>
    <row r="166" spans="1:13" hidden="1" x14ac:dyDescent="0.15">
      <c r="A166" s="176"/>
      <c r="B166" s="6">
        <v>163</v>
      </c>
      <c r="C166" s="8">
        <f t="shared" si="6"/>
        <v>85508.704228547809</v>
      </c>
      <c r="D166" s="8">
        <f>IF(C166=0,0,-PPMT(Jグレード!$Q$16/12,B166,MAX(Jグレード!$O$15*12),Jグレード!$P$12))</f>
        <v>72778.351701479274</v>
      </c>
      <c r="E166" s="8">
        <f>IF(C166=0,0,-IPMT(Jグレード!$Q$16/12,B166,MAX(Jグレード!$O$15*12),Jグレード!$P$12))</f>
        <v>12730.352527068542</v>
      </c>
      <c r="F166" s="9">
        <f t="shared" si="7"/>
        <v>20295785.691608213</v>
      </c>
      <c r="H166" s="178"/>
      <c r="I166" s="6">
        <v>27</v>
      </c>
      <c r="J166" s="8">
        <f>IF(M160&lt;0.01,0,$J$160)</f>
        <v>97615.60552677844</v>
      </c>
      <c r="K166" s="8">
        <f>IF(J166=0,0,-PPMT(Jグレード!$Q$16/2,I166,MAX(Jグレード!$O$15*2),Jグレード!$P$13))</f>
        <v>82793.20369641883</v>
      </c>
      <c r="L166" s="8">
        <f>IF(J166=0,0,-IPMT(Jグレード!$Q$16/2,基本!I166,MAX(Jグレード!$O$15*2),Jグレード!$P$13))</f>
        <v>14822.401830359624</v>
      </c>
      <c r="M166" s="8">
        <f>IF(M160&lt;0,0,M160-K166)</f>
        <v>3869847.2843994829</v>
      </c>
    </row>
    <row r="167" spans="1:13" hidden="1" x14ac:dyDescent="0.15">
      <c r="A167" s="176"/>
      <c r="B167" s="6">
        <v>164</v>
      </c>
      <c r="C167" s="8">
        <f t="shared" si="6"/>
        <v>85508.704228547809</v>
      </c>
      <c r="D167" s="8">
        <f>IF(C167=0,0,-PPMT(Jグレード!$Q$16/12,B167,MAX(Jグレード!$O$15*12),Jグレード!$P$12))</f>
        <v>72823.838171292693</v>
      </c>
      <c r="E167" s="8">
        <f>IF(C167=0,0,-IPMT(Jグレード!$Q$16/12,B167,MAX(Jグレード!$O$15*12),Jグレード!$P$12))</f>
        <v>12684.866057255116</v>
      </c>
      <c r="F167" s="9">
        <f t="shared" si="7"/>
        <v>20222961.853436921</v>
      </c>
      <c r="H167" s="178"/>
      <c r="I167" s="6"/>
      <c r="J167" s="25"/>
      <c r="K167" s="8"/>
      <c r="L167" s="8"/>
      <c r="M167" s="25"/>
    </row>
    <row r="168" spans="1:13" hidden="1" x14ac:dyDescent="0.15">
      <c r="A168" s="176"/>
      <c r="B168" s="6">
        <v>165</v>
      </c>
      <c r="C168" s="8">
        <f t="shared" si="6"/>
        <v>85508.704228547809</v>
      </c>
      <c r="D168" s="8">
        <f>IF(C168=0,0,-PPMT(Jグレード!$Q$16/12,B168,MAX(Jグレード!$O$15*12),Jグレード!$P$12))</f>
        <v>72869.353070149751</v>
      </c>
      <c r="E168" s="8">
        <f>IF(C168=0,0,-IPMT(Jグレード!$Q$16/12,B168,MAX(Jグレード!$O$15*12),Jグレード!$P$12))</f>
        <v>12639.35115839806</v>
      </c>
      <c r="F168" s="9">
        <f t="shared" si="7"/>
        <v>20150092.50036677</v>
      </c>
      <c r="H168" s="178"/>
      <c r="I168" s="6"/>
      <c r="J168" s="25"/>
      <c r="K168" s="8"/>
      <c r="L168" s="8"/>
      <c r="M168" s="25"/>
    </row>
    <row r="169" spans="1:13" hidden="1" x14ac:dyDescent="0.15">
      <c r="A169" s="176"/>
      <c r="B169" s="6">
        <v>166</v>
      </c>
      <c r="C169" s="8">
        <f t="shared" si="6"/>
        <v>85508.704228547809</v>
      </c>
      <c r="D169" s="8">
        <f>IF(C169=0,0,-PPMT(Jグレード!$Q$16/12,B169,MAX(Jグレード!$O$15*12),Jグレード!$P$12))</f>
        <v>72914.896415818599</v>
      </c>
      <c r="E169" s="8">
        <f>IF(C169=0,0,-IPMT(Jグレード!$Q$16/12,B169,MAX(Jグレード!$O$15*12),Jグレード!$P$12))</f>
        <v>12593.807812729216</v>
      </c>
      <c r="F169" s="9">
        <f t="shared" si="7"/>
        <v>20077177.603950951</v>
      </c>
      <c r="H169" s="178"/>
      <c r="I169" s="6"/>
      <c r="J169" s="25"/>
      <c r="K169" s="8"/>
      <c r="L169" s="8"/>
      <c r="M169" s="25"/>
    </row>
    <row r="170" spans="1:13" hidden="1" x14ac:dyDescent="0.15">
      <c r="A170" s="176"/>
      <c r="B170" s="6">
        <v>167</v>
      </c>
      <c r="C170" s="8">
        <f t="shared" si="6"/>
        <v>85508.704228547809</v>
      </c>
      <c r="D170" s="8">
        <f>IF(C170=0,0,-PPMT(Jグレード!$Q$16/12,B170,MAX(Jグレード!$O$15*12),Jグレード!$P$12))</f>
        <v>72960.46822607849</v>
      </c>
      <c r="E170" s="8">
        <f>IF(C170=0,0,-IPMT(Jグレード!$Q$16/12,B170,MAX(Jグレード!$O$15*12),Jグレード!$P$12))</f>
        <v>12548.236002469328</v>
      </c>
      <c r="F170" s="9">
        <f t="shared" si="7"/>
        <v>20004217.135724872</v>
      </c>
      <c r="H170" s="178"/>
      <c r="I170" s="6"/>
      <c r="J170" s="25"/>
      <c r="K170" s="8"/>
      <c r="L170" s="8"/>
      <c r="M170" s="25"/>
    </row>
    <row r="171" spans="1:13" hidden="1" x14ac:dyDescent="0.15">
      <c r="A171" s="176"/>
      <c r="B171" s="6">
        <v>168</v>
      </c>
      <c r="C171" s="8">
        <f t="shared" si="6"/>
        <v>85508.704228547809</v>
      </c>
      <c r="D171" s="8">
        <f>IF(C171=0,0,-PPMT(Jグレード!$Q$16/12,B171,MAX(Jグレード!$O$15*12),Jグレード!$P$12))</f>
        <v>73006.068518719781</v>
      </c>
      <c r="E171" s="8">
        <f>IF(C171=0,0,-IPMT(Jグレード!$Q$16/12,B171,MAX(Jグレード!$O$15*12),Jグレード!$P$12))</f>
        <v>12502.63570982803</v>
      </c>
      <c r="F171" s="9">
        <f t="shared" si="7"/>
        <v>19931211.067206152</v>
      </c>
      <c r="H171" s="178"/>
      <c r="I171" s="6"/>
      <c r="J171" s="25"/>
      <c r="K171" s="8"/>
      <c r="L171" s="8"/>
      <c r="M171" s="25"/>
    </row>
    <row r="172" spans="1:13" hidden="1" x14ac:dyDescent="0.15">
      <c r="A172" s="175" t="s">
        <v>104</v>
      </c>
      <c r="B172" s="6">
        <v>169</v>
      </c>
      <c r="C172" s="8">
        <f t="shared" si="6"/>
        <v>85508.704228547809</v>
      </c>
      <c r="D172" s="8">
        <f>IF(C172=0,0,-PPMT(Jグレード!$Q$16/12,B172,MAX(Jグレード!$O$15*12),Jグレード!$P$12))</f>
        <v>73051.697311543976</v>
      </c>
      <c r="E172" s="8">
        <f>IF(C172=0,0,-IPMT(Jグレード!$Q$16/12,B172,MAX(Jグレード!$O$15*12),Jグレード!$P$12))</f>
        <v>12457.006917003831</v>
      </c>
      <c r="F172" s="9">
        <f t="shared" si="7"/>
        <v>19858159.369894609</v>
      </c>
      <c r="H172" s="178"/>
      <c r="I172" s="6">
        <v>28</v>
      </c>
      <c r="J172" s="8">
        <f>IF(M166&lt;0.01,0,$J$166)</f>
        <v>97615.60552677844</v>
      </c>
      <c r="K172" s="8">
        <f>IF(J172=0,0,-PPMT(Jグレード!$Q$16/2,I172,MAX(Jグレード!$O$15*2),Jグレード!$P$13))</f>
        <v>83103.678210280399</v>
      </c>
      <c r="L172" s="8">
        <f>IF(J172=0,0,-IPMT(Jグレード!$Q$16/2,基本!I172,MAX(Jグレード!$O$15*2),Jグレード!$P$13))</f>
        <v>14511.927316498053</v>
      </c>
      <c r="M172" s="8">
        <f>IF(M166&lt;0,0,M166-K172)</f>
        <v>3786743.6061892025</v>
      </c>
    </row>
    <row r="173" spans="1:13" hidden="1" x14ac:dyDescent="0.15">
      <c r="A173" s="175"/>
      <c r="B173" s="6">
        <v>170</v>
      </c>
      <c r="C173" s="8">
        <f t="shared" si="6"/>
        <v>85508.704228547809</v>
      </c>
      <c r="D173" s="8">
        <f>IF(C173=0,0,-PPMT(Jグレード!$Q$16/12,B173,MAX(Jグレード!$O$15*12),Jグレード!$P$12))</f>
        <v>73097.354622363695</v>
      </c>
      <c r="E173" s="8">
        <f>IF(C173=0,0,-IPMT(Jグレード!$Q$16/12,B173,MAX(Jグレード!$O$15*12),Jグレード!$P$12))</f>
        <v>12411.349606184116</v>
      </c>
      <c r="F173" s="9">
        <f t="shared" si="7"/>
        <v>19785062.015272245</v>
      </c>
      <c r="H173" s="177" t="s">
        <v>104</v>
      </c>
      <c r="I173" s="6"/>
      <c r="J173" s="25"/>
      <c r="K173" s="8"/>
      <c r="L173" s="8"/>
      <c r="M173" s="25"/>
    </row>
    <row r="174" spans="1:13" hidden="1" x14ac:dyDescent="0.15">
      <c r="A174" s="175"/>
      <c r="B174" s="6">
        <v>171</v>
      </c>
      <c r="C174" s="8">
        <f t="shared" si="6"/>
        <v>85508.704228547809</v>
      </c>
      <c r="D174" s="8">
        <f>IF(C174=0,0,-PPMT(Jグレード!$Q$16/12,B174,MAX(Jグレード!$O$15*12),Jグレード!$P$12))</f>
        <v>73143.040469002677</v>
      </c>
      <c r="E174" s="8">
        <f>IF(C174=0,0,-IPMT(Jグレード!$Q$16/12,B174,MAX(Jグレード!$O$15*12),Jグレード!$P$12))</f>
        <v>12365.663759545138</v>
      </c>
      <c r="F174" s="9">
        <f t="shared" si="7"/>
        <v>19711918.974803243</v>
      </c>
      <c r="H174" s="177"/>
      <c r="I174" s="6"/>
      <c r="J174" s="25"/>
      <c r="K174" s="8"/>
      <c r="L174" s="8"/>
      <c r="M174" s="25"/>
    </row>
    <row r="175" spans="1:13" hidden="1" x14ac:dyDescent="0.15">
      <c r="A175" s="175"/>
      <c r="B175" s="6">
        <v>172</v>
      </c>
      <c r="C175" s="8">
        <f t="shared" si="6"/>
        <v>85508.704228547809</v>
      </c>
      <c r="D175" s="8">
        <f>IF(C175=0,0,-PPMT(Jグレード!$Q$16/12,B175,MAX(Jグレード!$O$15*12),Jグレード!$P$12))</f>
        <v>73188.754869295793</v>
      </c>
      <c r="E175" s="8">
        <f>IF(C175=0,0,-IPMT(Jグレード!$Q$16/12,B175,MAX(Jグレード!$O$15*12),Jグレード!$P$12))</f>
        <v>12319.94935925201</v>
      </c>
      <c r="F175" s="9">
        <f t="shared" si="7"/>
        <v>19638730.219933946</v>
      </c>
      <c r="H175" s="177"/>
      <c r="I175" s="6"/>
      <c r="J175" s="25"/>
      <c r="K175" s="8"/>
      <c r="L175" s="8"/>
      <c r="M175" s="25"/>
    </row>
    <row r="176" spans="1:13" hidden="1" x14ac:dyDescent="0.15">
      <c r="A176" s="175"/>
      <c r="B176" s="6">
        <v>173</v>
      </c>
      <c r="C176" s="8">
        <f t="shared" si="6"/>
        <v>85508.704228547809</v>
      </c>
      <c r="D176" s="8">
        <f>IF(C176=0,0,-PPMT(Jグレード!$Q$16/12,B176,MAX(Jグレード!$O$15*12),Jグレード!$P$12))</f>
        <v>73234.497841089105</v>
      </c>
      <c r="E176" s="8">
        <f>IF(C176=0,0,-IPMT(Jグレード!$Q$16/12,B176,MAX(Jグレード!$O$15*12),Jグレード!$P$12))</f>
        <v>12274.206387458702</v>
      </c>
      <c r="F176" s="9">
        <f t="shared" si="7"/>
        <v>19565495.722092856</v>
      </c>
      <c r="H176" s="177"/>
      <c r="I176" s="6"/>
      <c r="J176" s="25"/>
      <c r="K176" s="8"/>
      <c r="L176" s="8"/>
      <c r="M176" s="25"/>
    </row>
    <row r="177" spans="1:13" hidden="1" x14ac:dyDescent="0.15">
      <c r="A177" s="175"/>
      <c r="B177" s="6">
        <v>174</v>
      </c>
      <c r="C177" s="8">
        <f t="shared" si="6"/>
        <v>85508.704228547809</v>
      </c>
      <c r="D177" s="8">
        <f>IF(C177=0,0,-PPMT(Jグレード!$Q$16/12,B177,MAX(Jグレード!$O$15*12),Jグレード!$P$12))</f>
        <v>73280.269402239792</v>
      </c>
      <c r="E177" s="8">
        <f>IF(C177=0,0,-IPMT(Jグレード!$Q$16/12,B177,MAX(Jグレード!$O$15*12),Jグレード!$P$12))</f>
        <v>12228.434826308023</v>
      </c>
      <c r="F177" s="9">
        <f t="shared" si="7"/>
        <v>19492215.452690616</v>
      </c>
      <c r="H177" s="177"/>
      <c r="I177" s="6"/>
      <c r="J177" s="25"/>
      <c r="K177" s="8"/>
      <c r="L177" s="8"/>
      <c r="M177" s="25"/>
    </row>
    <row r="178" spans="1:13" hidden="1" x14ac:dyDescent="0.15">
      <c r="A178" s="175"/>
      <c r="B178" s="6">
        <v>175</v>
      </c>
      <c r="C178" s="8">
        <f t="shared" si="6"/>
        <v>85508.704228547809</v>
      </c>
      <c r="D178" s="8">
        <f>IF(C178=0,0,-PPMT(Jグレード!$Q$16/12,B178,MAX(Jグレード!$O$15*12),Jグレード!$P$12))</f>
        <v>73326.069570616193</v>
      </c>
      <c r="E178" s="8">
        <f>IF(C178=0,0,-IPMT(Jグレード!$Q$16/12,B178,MAX(Jグレード!$O$15*12),Jグレード!$P$12))</f>
        <v>12182.634657931621</v>
      </c>
      <c r="F178" s="9">
        <f t="shared" si="7"/>
        <v>19418889.38312</v>
      </c>
      <c r="H178" s="177"/>
      <c r="I178" s="6">
        <v>29</v>
      </c>
      <c r="J178" s="8">
        <f>IF(M172&lt;0.01,0,$J$172)</f>
        <v>97615.60552677844</v>
      </c>
      <c r="K178" s="8">
        <f>IF(J178=0,0,-PPMT(Jグレード!$Q$16/2,I178,MAX(Jグレード!$O$15*2),Jグレード!$P$13))</f>
        <v>83415.317003568955</v>
      </c>
      <c r="L178" s="8">
        <f>IF(J178=0,0,-IPMT(Jグレード!$Q$16/2,基本!I178,MAX(Jグレード!$O$15*2),Jグレード!$P$13))</f>
        <v>14200.288523209503</v>
      </c>
      <c r="M178" s="8">
        <f>IF(M172&lt;0,0,M172-K178)</f>
        <v>3703328.2891856334</v>
      </c>
    </row>
    <row r="179" spans="1:13" hidden="1" x14ac:dyDescent="0.15">
      <c r="A179" s="175"/>
      <c r="B179" s="6">
        <v>176</v>
      </c>
      <c r="C179" s="8">
        <f t="shared" si="6"/>
        <v>85508.704228547809</v>
      </c>
      <c r="D179" s="8">
        <f>IF(C179=0,0,-PPMT(Jグレード!$Q$16/12,B179,MAX(Jグレード!$O$15*12),Jグレード!$P$12))</f>
        <v>73371.898364097826</v>
      </c>
      <c r="E179" s="8">
        <f>IF(C179=0,0,-IPMT(Jグレード!$Q$16/12,B179,MAX(Jグレード!$O$15*12),Jグレード!$P$12))</f>
        <v>12136.805864449983</v>
      </c>
      <c r="F179" s="9">
        <f t="shared" si="7"/>
        <v>19345517.484755903</v>
      </c>
      <c r="H179" s="177"/>
      <c r="I179" s="6"/>
      <c r="J179" s="25"/>
      <c r="K179" s="8"/>
      <c r="L179" s="8"/>
      <c r="M179" s="25"/>
    </row>
    <row r="180" spans="1:13" hidden="1" x14ac:dyDescent="0.15">
      <c r="A180" s="175"/>
      <c r="B180" s="6">
        <v>177</v>
      </c>
      <c r="C180" s="8">
        <f t="shared" si="6"/>
        <v>85508.704228547809</v>
      </c>
      <c r="D180" s="8">
        <f>IF(C180=0,0,-PPMT(Jグレード!$Q$16/12,B180,MAX(Jグレード!$O$15*12),Jグレード!$P$12))</f>
        <v>73417.755800575396</v>
      </c>
      <c r="E180" s="8">
        <f>IF(C180=0,0,-IPMT(Jグレード!$Q$16/12,B180,MAX(Jグレード!$O$15*12),Jグレード!$P$12))</f>
        <v>12090.948427972426</v>
      </c>
      <c r="F180" s="9">
        <f t="shared" si="7"/>
        <v>19272099.728955328</v>
      </c>
      <c r="H180" s="177"/>
      <c r="I180" s="6"/>
      <c r="J180" s="25"/>
      <c r="K180" s="8"/>
      <c r="L180" s="8"/>
      <c r="M180" s="25"/>
    </row>
    <row r="181" spans="1:13" hidden="1" x14ac:dyDescent="0.15">
      <c r="A181" s="175"/>
      <c r="B181" s="6">
        <v>178</v>
      </c>
      <c r="C181" s="8">
        <f t="shared" si="6"/>
        <v>85508.704228547809</v>
      </c>
      <c r="D181" s="8">
        <f>IF(C181=0,0,-PPMT(Jグレード!$Q$16/12,B181,MAX(Jグレード!$O$15*12),Jグレード!$P$12))</f>
        <v>73463.641897950758</v>
      </c>
      <c r="E181" s="8">
        <f>IF(C181=0,0,-IPMT(Jグレード!$Q$16/12,B181,MAX(Jグレード!$O$15*12),Jグレード!$P$12))</f>
        <v>12045.062330597064</v>
      </c>
      <c r="F181" s="9">
        <f t="shared" si="7"/>
        <v>19198636.087057378</v>
      </c>
      <c r="H181" s="177"/>
      <c r="I181" s="6"/>
      <c r="J181" s="25"/>
      <c r="K181" s="8"/>
      <c r="L181" s="8"/>
      <c r="M181" s="25"/>
    </row>
    <row r="182" spans="1:13" hidden="1" x14ac:dyDescent="0.15">
      <c r="A182" s="175"/>
      <c r="B182" s="6">
        <v>179</v>
      </c>
      <c r="C182" s="8">
        <f t="shared" si="6"/>
        <v>85508.704228547809</v>
      </c>
      <c r="D182" s="8">
        <f>IF(C182=0,0,-PPMT(Jグレード!$Q$16/12,B182,MAX(Jグレード!$O$15*12),Jグレード!$P$12))</f>
        <v>73509.556674136969</v>
      </c>
      <c r="E182" s="8">
        <f>IF(C182=0,0,-IPMT(Jグレード!$Q$16/12,B182,MAX(Jグレード!$O$15*12),Jグレード!$P$12))</f>
        <v>11999.147554410845</v>
      </c>
      <c r="F182" s="9">
        <f t="shared" si="7"/>
        <v>19125126.53038324</v>
      </c>
      <c r="H182" s="177"/>
      <c r="I182" s="6"/>
      <c r="J182" s="25"/>
      <c r="K182" s="8"/>
      <c r="L182" s="8"/>
      <c r="M182" s="25"/>
    </row>
    <row r="183" spans="1:13" hidden="1" x14ac:dyDescent="0.15">
      <c r="A183" s="175"/>
      <c r="B183" s="6">
        <v>180</v>
      </c>
      <c r="C183" s="8">
        <f t="shared" si="6"/>
        <v>85508.704228547809</v>
      </c>
      <c r="D183" s="8">
        <f>IF(C183=0,0,-PPMT(Jグレード!$Q$16/12,B183,MAX(Jグレード!$O$15*12),Jグレード!$P$12))</f>
        <v>73555.500147058294</v>
      </c>
      <c r="E183" s="8">
        <f>IF(C183=0,0,-IPMT(Jグレード!$Q$16/12,B183,MAX(Jグレード!$O$15*12),Jグレード!$P$12))</f>
        <v>11953.20408148951</v>
      </c>
      <c r="F183" s="9">
        <f t="shared" si="7"/>
        <v>19051571.030236181</v>
      </c>
      <c r="H183" s="177"/>
      <c r="I183" s="6"/>
      <c r="J183" s="25"/>
      <c r="K183" s="8"/>
      <c r="L183" s="8"/>
      <c r="M183" s="25"/>
    </row>
    <row r="184" spans="1:13" hidden="1" x14ac:dyDescent="0.15">
      <c r="A184" s="176" t="s">
        <v>105</v>
      </c>
      <c r="B184" s="6">
        <v>181</v>
      </c>
      <c r="C184" s="8">
        <f t="shared" si="6"/>
        <v>85508.704228547809</v>
      </c>
      <c r="D184" s="8">
        <f>IF(C184=0,0,-PPMT(Jグレード!$Q$16/12,B184,MAX(Jグレード!$O$15*12),Jグレード!$P$12))</f>
        <v>73601.472334650214</v>
      </c>
      <c r="E184" s="8">
        <f>IF(C184=0,0,-IPMT(Jグレード!$Q$16/12,B184,MAX(Jグレード!$O$15*12),Jグレード!$P$12))</f>
        <v>11907.231893897599</v>
      </c>
      <c r="F184" s="9">
        <f t="shared" si="7"/>
        <v>18977969.557901531</v>
      </c>
      <c r="H184" s="177"/>
      <c r="I184" s="6">
        <v>30</v>
      </c>
      <c r="J184" s="8">
        <f>IF(M178&lt;0.01,0,$J$178)</f>
        <v>97615.60552677844</v>
      </c>
      <c r="K184" s="8">
        <f>IF(J184=0,0,-PPMT(Jグレード!$Q$16/2,I184,MAX(Jグレード!$O$15*2),Jグレード!$P$13))</f>
        <v>83728.124442332322</v>
      </c>
      <c r="L184" s="8">
        <f>IF(J184=0,0,-IPMT(Jグレード!$Q$16/2,基本!I184,MAX(Jグレード!$O$15*2),Jグレード!$P$13))</f>
        <v>13887.481084446119</v>
      </c>
      <c r="M184" s="8">
        <f>IF(M178&lt;0,0,M178-K184)</f>
        <v>3619600.164743301</v>
      </c>
    </row>
    <row r="185" spans="1:13" hidden="1" x14ac:dyDescent="0.15">
      <c r="A185" s="176"/>
      <c r="B185" s="6">
        <v>182</v>
      </c>
      <c r="C185" s="8">
        <f t="shared" si="6"/>
        <v>85508.704228547809</v>
      </c>
      <c r="D185" s="8">
        <f>IF(C185=0,0,-PPMT(Jグレード!$Q$16/12,B185,MAX(Jグレード!$O$15*12),Jグレード!$P$12))</f>
        <v>73647.473254859375</v>
      </c>
      <c r="E185" s="8">
        <f>IF(C185=0,0,-IPMT(Jグレード!$Q$16/12,B185,MAX(Jグレード!$O$15*12),Jグレード!$P$12))</f>
        <v>11861.230973688444</v>
      </c>
      <c r="F185" s="9">
        <f t="shared" si="7"/>
        <v>18904322.084646672</v>
      </c>
      <c r="H185" s="178" t="s">
        <v>105</v>
      </c>
      <c r="I185" s="6"/>
      <c r="J185" s="25"/>
      <c r="K185" s="8"/>
      <c r="L185" s="8"/>
      <c r="M185" s="25"/>
    </row>
    <row r="186" spans="1:13" hidden="1" x14ac:dyDescent="0.15">
      <c r="A186" s="176"/>
      <c r="B186" s="6">
        <v>183</v>
      </c>
      <c r="C186" s="8">
        <f t="shared" si="6"/>
        <v>85508.704228547809</v>
      </c>
      <c r="D186" s="8">
        <f>IF(C186=0,0,-PPMT(Jグレード!$Q$16/12,B186,MAX(Jグレード!$O$15*12),Jグレード!$P$12))</f>
        <v>73693.502925643654</v>
      </c>
      <c r="E186" s="8">
        <f>IF(C186=0,0,-IPMT(Jグレード!$Q$16/12,B186,MAX(Jグレード!$O$15*12),Jグレード!$P$12))</f>
        <v>11815.201302904154</v>
      </c>
      <c r="F186" s="9">
        <f t="shared" si="7"/>
        <v>18830628.58172103</v>
      </c>
      <c r="H186" s="178"/>
      <c r="I186" s="6"/>
      <c r="J186" s="25"/>
      <c r="K186" s="8"/>
      <c r="L186" s="8"/>
      <c r="M186" s="25"/>
    </row>
    <row r="187" spans="1:13" hidden="1" x14ac:dyDescent="0.15">
      <c r="A187" s="176"/>
      <c r="B187" s="6">
        <v>184</v>
      </c>
      <c r="C187" s="8">
        <f t="shared" si="6"/>
        <v>85508.704228547809</v>
      </c>
      <c r="D187" s="8">
        <f>IF(C187=0,0,-PPMT(Jグレード!$Q$16/12,B187,MAX(Jグレード!$O$15*12),Jグレード!$P$12))</f>
        <v>73739.561364972178</v>
      </c>
      <c r="E187" s="8">
        <f>IF(C187=0,0,-IPMT(Jグレード!$Q$16/12,B187,MAX(Jグレード!$O$15*12),Jグレード!$P$12))</f>
        <v>11769.142863575629</v>
      </c>
      <c r="F187" s="9">
        <f t="shared" si="7"/>
        <v>18756889.020356059</v>
      </c>
      <c r="H187" s="178"/>
      <c r="I187" s="6"/>
      <c r="J187" s="25"/>
      <c r="K187" s="8"/>
      <c r="L187" s="8"/>
      <c r="M187" s="25"/>
    </row>
    <row r="188" spans="1:13" hidden="1" x14ac:dyDescent="0.15">
      <c r="A188" s="176"/>
      <c r="B188" s="6">
        <v>185</v>
      </c>
      <c r="C188" s="8">
        <f t="shared" si="6"/>
        <v>85508.704228547809</v>
      </c>
      <c r="D188" s="8">
        <f>IF(C188=0,0,-PPMT(Jグレード!$Q$16/12,B188,MAX(Jグレード!$O$15*12),Jグレード!$P$12))</f>
        <v>73785.648590825294</v>
      </c>
      <c r="E188" s="8">
        <f>IF(C188=0,0,-IPMT(Jグレード!$Q$16/12,B188,MAX(Jグレード!$O$15*12),Jグレード!$P$12))</f>
        <v>11723.055637722524</v>
      </c>
      <c r="F188" s="9">
        <f t="shared" si="7"/>
        <v>18683103.371765234</v>
      </c>
      <c r="H188" s="178"/>
      <c r="I188" s="6"/>
      <c r="J188" s="25"/>
      <c r="K188" s="8"/>
      <c r="L188" s="8"/>
      <c r="M188" s="25"/>
    </row>
    <row r="189" spans="1:13" hidden="1" x14ac:dyDescent="0.15">
      <c r="A189" s="176"/>
      <c r="B189" s="6">
        <v>186</v>
      </c>
      <c r="C189" s="8">
        <f t="shared" si="6"/>
        <v>85508.704228547809</v>
      </c>
      <c r="D189" s="8">
        <f>IF(C189=0,0,-PPMT(Jグレード!$Q$16/12,B189,MAX(Jグレード!$O$15*12),Jグレード!$P$12))</f>
        <v>73831.764621194554</v>
      </c>
      <c r="E189" s="8">
        <f>IF(C189=0,0,-IPMT(Jグレード!$Q$16/12,B189,MAX(Jグレード!$O$15*12),Jグレード!$P$12))</f>
        <v>11676.939607353255</v>
      </c>
      <c r="F189" s="9">
        <f t="shared" si="7"/>
        <v>18609271.607144039</v>
      </c>
      <c r="H189" s="178"/>
      <c r="I189" s="6"/>
      <c r="J189" s="25"/>
      <c r="K189" s="8"/>
      <c r="L189" s="8"/>
      <c r="M189" s="25"/>
    </row>
    <row r="190" spans="1:13" hidden="1" x14ac:dyDescent="0.15">
      <c r="A190" s="176"/>
      <c r="B190" s="6">
        <v>187</v>
      </c>
      <c r="C190" s="8">
        <f t="shared" si="6"/>
        <v>85508.704228547809</v>
      </c>
      <c r="D190" s="8">
        <f>IF(C190=0,0,-PPMT(Jグレード!$Q$16/12,B190,MAX(Jグレード!$O$15*12),Jグレード!$P$12))</f>
        <v>73877.9094740828</v>
      </c>
      <c r="E190" s="8">
        <f>IF(C190=0,0,-IPMT(Jグレード!$Q$16/12,B190,MAX(Jグレード!$O$15*12),Jグレード!$P$12))</f>
        <v>11630.794754465009</v>
      </c>
      <c r="F190" s="9">
        <f t="shared" si="7"/>
        <v>18535393.697669957</v>
      </c>
      <c r="H190" s="178"/>
      <c r="I190" s="6">
        <v>31</v>
      </c>
      <c r="J190" s="8">
        <f>IF(M184&lt;0.01,0,J$184)</f>
        <v>97615.60552677844</v>
      </c>
      <c r="K190" s="8">
        <f>IF(J190=0,0,-PPMT(Jグレード!$Q$16/2,I190,MAX(Jグレード!$O$15*2),Jグレード!$P$13))</f>
        <v>84042.104908991081</v>
      </c>
      <c r="L190" s="8">
        <f>IF(J190=0,0,-IPMT(Jグレード!$Q$16/2,基本!I190,MAX(Jグレード!$O$15*2),Jグレード!$P$13))</f>
        <v>13573.500617787373</v>
      </c>
      <c r="M190" s="8">
        <f>IF(M184&lt;0,0,M184-K190)</f>
        <v>3535558.0598343099</v>
      </c>
    </row>
    <row r="191" spans="1:13" hidden="1" x14ac:dyDescent="0.15">
      <c r="A191" s="176"/>
      <c r="B191" s="6">
        <v>188</v>
      </c>
      <c r="C191" s="8">
        <f t="shared" si="6"/>
        <v>85508.704228547809</v>
      </c>
      <c r="D191" s="8">
        <f>IF(C191=0,0,-PPMT(Jグレード!$Q$16/12,B191,MAX(Jグレード!$O$15*12),Jグレード!$P$12))</f>
        <v>73924.083167504112</v>
      </c>
      <c r="E191" s="8">
        <f>IF(C191=0,0,-IPMT(Jグレード!$Q$16/12,B191,MAX(Jグレード!$O$15*12),Jグレード!$P$12))</f>
        <v>11584.62106104371</v>
      </c>
      <c r="F191" s="9">
        <f t="shared" si="7"/>
        <v>18461469.614502452</v>
      </c>
      <c r="H191" s="178"/>
      <c r="I191" s="6"/>
      <c r="J191" s="25"/>
      <c r="K191" s="8"/>
      <c r="L191" s="8"/>
      <c r="M191" s="25"/>
    </row>
    <row r="192" spans="1:13" hidden="1" x14ac:dyDescent="0.15">
      <c r="A192" s="176"/>
      <c r="B192" s="6">
        <v>189</v>
      </c>
      <c r="C192" s="8">
        <f t="shared" si="6"/>
        <v>85508.704228547809</v>
      </c>
      <c r="D192" s="8">
        <f>IF(C192=0,0,-PPMT(Jグレード!$Q$16/12,B192,MAX(Jグレード!$O$15*12),Jグレード!$P$12))</f>
        <v>73970.2857194838</v>
      </c>
      <c r="E192" s="8">
        <f>IF(C192=0,0,-IPMT(Jグレード!$Q$16/12,B192,MAX(Jグレード!$O$15*12),Jグレード!$P$12))</f>
        <v>11538.418509064017</v>
      </c>
      <c r="F192" s="9">
        <f t="shared" si="7"/>
        <v>18387499.328782968</v>
      </c>
      <c r="H192" s="178"/>
      <c r="I192" s="6"/>
      <c r="J192" s="25"/>
      <c r="K192" s="8"/>
      <c r="L192" s="8"/>
      <c r="M192" s="25"/>
    </row>
    <row r="193" spans="1:13" hidden="1" x14ac:dyDescent="0.15">
      <c r="A193" s="176"/>
      <c r="B193" s="6">
        <v>190</v>
      </c>
      <c r="C193" s="8">
        <f t="shared" si="6"/>
        <v>85508.704228547809</v>
      </c>
      <c r="D193" s="8">
        <f>IF(C193=0,0,-PPMT(Jグレード!$Q$16/12,B193,MAX(Jグレード!$O$15*12),Jグレード!$P$12))</f>
        <v>74016.517148058483</v>
      </c>
      <c r="E193" s="8">
        <f>IF(C193=0,0,-IPMT(Jグレード!$Q$16/12,B193,MAX(Jグレード!$O$15*12),Jグレード!$P$12))</f>
        <v>11492.187080489341</v>
      </c>
      <c r="F193" s="9">
        <f t="shared" si="7"/>
        <v>18313482.811634909</v>
      </c>
      <c r="H193" s="178"/>
      <c r="I193" s="6"/>
      <c r="J193" s="25"/>
      <c r="K193" s="8"/>
      <c r="L193" s="8"/>
      <c r="M193" s="25"/>
    </row>
    <row r="194" spans="1:13" hidden="1" x14ac:dyDescent="0.15">
      <c r="A194" s="176"/>
      <c r="B194" s="6">
        <v>191</v>
      </c>
      <c r="C194" s="8">
        <f t="shared" si="6"/>
        <v>85508.704228547809</v>
      </c>
      <c r="D194" s="8">
        <f>IF(C194=0,0,-PPMT(Jグレード!$Q$16/12,B194,MAX(Jグレード!$O$15*12),Jグレード!$P$12))</f>
        <v>74062.777471276015</v>
      </c>
      <c r="E194" s="8">
        <f>IF(C194=0,0,-IPMT(Jグレード!$Q$16/12,B194,MAX(Jグレード!$O$15*12),Jグレード!$P$12))</f>
        <v>11445.926757271802</v>
      </c>
      <c r="F194" s="9">
        <f t="shared" si="7"/>
        <v>18239420.034163631</v>
      </c>
      <c r="H194" s="178"/>
      <c r="I194" s="6"/>
      <c r="J194" s="25"/>
      <c r="K194" s="8"/>
      <c r="L194" s="8"/>
      <c r="M194" s="25"/>
    </row>
    <row r="195" spans="1:13" hidden="1" x14ac:dyDescent="0.15">
      <c r="A195" s="176"/>
      <c r="B195" s="6">
        <v>192</v>
      </c>
      <c r="C195" s="8">
        <f t="shared" si="6"/>
        <v>85508.704228547809</v>
      </c>
      <c r="D195" s="8">
        <f>IF(C195=0,0,-PPMT(Jグレード!$Q$16/12,B195,MAX(Jグレード!$O$15*12),Jグレード!$P$12))</f>
        <v>74109.066707195554</v>
      </c>
      <c r="E195" s="8">
        <f>IF(C195=0,0,-IPMT(Jグレード!$Q$16/12,B195,MAX(Jグレード!$O$15*12),Jグレード!$P$12))</f>
        <v>11399.637521352253</v>
      </c>
      <c r="F195" s="9">
        <f t="shared" si="7"/>
        <v>18165310.967456438</v>
      </c>
      <c r="H195" s="178"/>
      <c r="I195" s="6"/>
      <c r="J195" s="25"/>
      <c r="K195" s="8"/>
      <c r="L195" s="8"/>
      <c r="M195" s="25"/>
    </row>
    <row r="196" spans="1:13" hidden="1" x14ac:dyDescent="0.15">
      <c r="A196" s="175" t="s">
        <v>106</v>
      </c>
      <c r="B196" s="6">
        <v>193</v>
      </c>
      <c r="C196" s="8">
        <f t="shared" si="6"/>
        <v>85508.704228547809</v>
      </c>
      <c r="D196" s="8">
        <f>IF(C196=0,0,-PPMT(Jグレード!$Q$16/12,B196,MAX(Jグレード!$O$15*12),Jグレード!$P$12))</f>
        <v>74155.384873887568</v>
      </c>
      <c r="E196" s="8">
        <f>IF(C196=0,0,-IPMT(Jグレード!$Q$16/12,B196,MAX(Jグレード!$O$15*12),Jグレード!$P$12))</f>
        <v>11353.319354660258</v>
      </c>
      <c r="F196" s="9">
        <f t="shared" si="7"/>
        <v>18091155.582582548</v>
      </c>
      <c r="H196" s="178"/>
      <c r="I196" s="6">
        <v>32</v>
      </c>
      <c r="J196" s="8">
        <f>IF(M190&lt;0.01,0,J$190)</f>
        <v>97615.60552677844</v>
      </c>
      <c r="K196" s="8">
        <f>IF(J196=0,0,-PPMT(Jグレード!$Q$16/2,I196,MAX(Jグレード!$O$15*2),Jグレード!$P$13))</f>
        <v>84357.262802399782</v>
      </c>
      <c r="L196" s="8">
        <f>IF(J196=0,0,-IPMT(Jグレード!$Q$16/2,基本!I196,MAX(Jグレード!$O$15*2),Jグレード!$P$13))</f>
        <v>13258.342724378654</v>
      </c>
      <c r="M196" s="8">
        <f>IF(M190&lt;0,0,M190-K196)</f>
        <v>3451200.7970319102</v>
      </c>
    </row>
    <row r="197" spans="1:13" hidden="1" x14ac:dyDescent="0.15">
      <c r="A197" s="175"/>
      <c r="B197" s="6">
        <v>194</v>
      </c>
      <c r="C197" s="8">
        <f t="shared" si="6"/>
        <v>85508.704228547809</v>
      </c>
      <c r="D197" s="8">
        <f>IF(C197=0,0,-PPMT(Jグレード!$Q$16/12,B197,MAX(Jグレード!$O$15*12),Jグレード!$P$12))</f>
        <v>74201.731989433742</v>
      </c>
      <c r="E197" s="8">
        <f>IF(C197=0,0,-IPMT(Jグレード!$Q$16/12,B197,MAX(Jグレード!$O$15*12),Jグレード!$P$12))</f>
        <v>11306.972239114077</v>
      </c>
      <c r="F197" s="9">
        <f t="shared" si="7"/>
        <v>18016953.850593116</v>
      </c>
      <c r="H197" s="177" t="s">
        <v>106</v>
      </c>
      <c r="I197" s="6"/>
      <c r="J197" s="25"/>
      <c r="K197" s="8"/>
      <c r="L197" s="8"/>
      <c r="M197" s="25"/>
    </row>
    <row r="198" spans="1:13" hidden="1" x14ac:dyDescent="0.15">
      <c r="A198" s="175"/>
      <c r="B198" s="6">
        <v>195</v>
      </c>
      <c r="C198" s="8">
        <f t="shared" si="6"/>
        <v>85508.704228547809</v>
      </c>
      <c r="D198" s="8">
        <f>IF(C198=0,0,-PPMT(Jグレード!$Q$16/12,B198,MAX(Jグレード!$O$15*12),Jグレード!$P$12))</f>
        <v>74248.108071927127</v>
      </c>
      <c r="E198" s="8">
        <f>IF(C198=0,0,-IPMT(Jグレード!$Q$16/12,B198,MAX(Jグレード!$O$15*12),Jグレード!$P$12))</f>
        <v>11260.596156620681</v>
      </c>
      <c r="F198" s="9">
        <f t="shared" si="7"/>
        <v>17942705.742521189</v>
      </c>
      <c r="H198" s="177"/>
      <c r="I198" s="6"/>
      <c r="J198" s="25"/>
      <c r="K198" s="8"/>
      <c r="L198" s="8"/>
      <c r="M198" s="25"/>
    </row>
    <row r="199" spans="1:13" hidden="1" x14ac:dyDescent="0.15">
      <c r="A199" s="175"/>
      <c r="B199" s="6">
        <v>196</v>
      </c>
      <c r="C199" s="8">
        <f t="shared" si="6"/>
        <v>85508.704228547809</v>
      </c>
      <c r="D199" s="8">
        <f>IF(C199=0,0,-PPMT(Jグレード!$Q$16/12,B199,MAX(Jグレード!$O$15*12),Jグレード!$P$12))</f>
        <v>74294.513139472081</v>
      </c>
      <c r="E199" s="8">
        <f>IF(C199=0,0,-IPMT(Jグレード!$Q$16/12,B199,MAX(Jグレード!$O$15*12),Jグレード!$P$12))</f>
        <v>11214.191089075724</v>
      </c>
      <c r="F199" s="9">
        <f t="shared" si="7"/>
        <v>17868411.229381718</v>
      </c>
      <c r="H199" s="177"/>
      <c r="I199" s="6"/>
      <c r="J199" s="25"/>
      <c r="K199" s="8"/>
      <c r="L199" s="8"/>
      <c r="M199" s="25"/>
    </row>
    <row r="200" spans="1:13" hidden="1" x14ac:dyDescent="0.15">
      <c r="A200" s="175"/>
      <c r="B200" s="6">
        <v>197</v>
      </c>
      <c r="C200" s="8">
        <f t="shared" si="6"/>
        <v>85508.704228547809</v>
      </c>
      <c r="D200" s="8">
        <f>IF(C200=0,0,-PPMT(Jグレード!$Q$16/12,B200,MAX(Jグレード!$O$15*12),Jグレード!$P$12))</f>
        <v>74340.947210184255</v>
      </c>
      <c r="E200" s="8">
        <f>IF(C200=0,0,-IPMT(Jグレード!$Q$16/12,B200,MAX(Jグレード!$O$15*12),Jグレード!$P$12))</f>
        <v>11167.757018363558</v>
      </c>
      <c r="F200" s="9">
        <f t="shared" si="7"/>
        <v>17794070.282171533</v>
      </c>
      <c r="H200" s="177"/>
      <c r="I200" s="6"/>
      <c r="J200" s="25"/>
      <c r="K200" s="8"/>
      <c r="L200" s="8"/>
      <c r="M200" s="25"/>
    </row>
    <row r="201" spans="1:13" hidden="1" x14ac:dyDescent="0.15">
      <c r="A201" s="175"/>
      <c r="B201" s="6">
        <v>198</v>
      </c>
      <c r="C201" s="8">
        <f t="shared" si="6"/>
        <v>85508.704228547809</v>
      </c>
      <c r="D201" s="8">
        <f>IF(C201=0,0,-PPMT(Jグレード!$Q$16/12,B201,MAX(Jグレード!$O$15*12),Jグレード!$P$12))</f>
        <v>74387.410302190619</v>
      </c>
      <c r="E201" s="8">
        <f>IF(C201=0,0,-IPMT(Jグレード!$Q$16/12,B201,MAX(Jグレード!$O$15*12),Jグレード!$P$12))</f>
        <v>11121.293926357192</v>
      </c>
      <c r="F201" s="9">
        <f t="shared" si="7"/>
        <v>17719682.871869341</v>
      </c>
      <c r="H201" s="177"/>
      <c r="I201" s="6"/>
      <c r="J201" s="25"/>
      <c r="K201" s="8"/>
      <c r="L201" s="8"/>
      <c r="M201" s="25"/>
    </row>
    <row r="202" spans="1:13" hidden="1" x14ac:dyDescent="0.15">
      <c r="A202" s="175"/>
      <c r="B202" s="6">
        <v>199</v>
      </c>
      <c r="C202" s="8">
        <f t="shared" si="6"/>
        <v>85508.704228547809</v>
      </c>
      <c r="D202" s="8">
        <f>IF(C202=0,0,-PPMT(Jグレード!$Q$16/12,B202,MAX(Jグレード!$O$15*12),Jグレード!$P$12))</f>
        <v>74433.902433629497</v>
      </c>
      <c r="E202" s="8">
        <f>IF(C202=0,0,-IPMT(Jグレード!$Q$16/12,B202,MAX(Jグレード!$O$15*12),Jグレード!$P$12))</f>
        <v>11074.801794918325</v>
      </c>
      <c r="F202" s="9">
        <f t="shared" si="7"/>
        <v>17645248.96943571</v>
      </c>
      <c r="H202" s="177"/>
      <c r="I202" s="6">
        <v>33</v>
      </c>
      <c r="J202" s="8">
        <f>IF(M196&lt;0.01,0,J$196)</f>
        <v>97615.60552677844</v>
      </c>
      <c r="K202" s="8">
        <f>IF(J202=0,0,-PPMT(Jグレード!$Q$16/2,I202,MAX(Jグレード!$O$15*2),Jグレード!$P$13))</f>
        <v>84673.602537908781</v>
      </c>
      <c r="L202" s="8">
        <f>IF(J202=0,0,-IPMT(Jグレード!$Q$16/2,基本!I202,MAX(Jグレード!$O$15*2),Jグレード!$P$13))</f>
        <v>12942.002988869657</v>
      </c>
      <c r="M202" s="8">
        <f>IF(M196&lt;0,0,M196-K202)</f>
        <v>3366527.1944940016</v>
      </c>
    </row>
    <row r="203" spans="1:13" hidden="1" x14ac:dyDescent="0.15">
      <c r="A203" s="175"/>
      <c r="B203" s="6">
        <v>200</v>
      </c>
      <c r="C203" s="8">
        <f t="shared" si="6"/>
        <v>85508.704228547809</v>
      </c>
      <c r="D203" s="8">
        <f>IF(C203=0,0,-PPMT(Jグレード!$Q$16/12,B203,MAX(Jグレード!$O$15*12),Jグレード!$P$12))</f>
        <v>74480.423622650502</v>
      </c>
      <c r="E203" s="8">
        <f>IF(C203=0,0,-IPMT(Jグレード!$Q$16/12,B203,MAX(Jグレード!$O$15*12),Jグレード!$P$12))</f>
        <v>11028.280605897304</v>
      </c>
      <c r="F203" s="9">
        <f t="shared" si="7"/>
        <v>17570768.545813061</v>
      </c>
      <c r="H203" s="177"/>
      <c r="I203" s="6"/>
      <c r="J203" s="25"/>
      <c r="K203" s="8"/>
      <c r="L203" s="8"/>
      <c r="M203" s="25"/>
    </row>
    <row r="204" spans="1:13" hidden="1" x14ac:dyDescent="0.15">
      <c r="A204" s="175"/>
      <c r="B204" s="6">
        <v>201</v>
      </c>
      <c r="C204" s="8">
        <f t="shared" si="6"/>
        <v>85508.704228547809</v>
      </c>
      <c r="D204" s="8">
        <f>IF(C204=0,0,-PPMT(Jグレード!$Q$16/12,B204,MAX(Jグレード!$O$15*12),Jグレード!$P$12))</f>
        <v>74526.973887414657</v>
      </c>
      <c r="E204" s="8">
        <f>IF(C204=0,0,-IPMT(Jグレード!$Q$16/12,B204,MAX(Jグレード!$O$15*12),Jグレード!$P$12))</f>
        <v>10981.730341133147</v>
      </c>
      <c r="F204" s="9">
        <f t="shared" si="7"/>
        <v>17496241.571925648</v>
      </c>
      <c r="H204" s="177"/>
      <c r="I204" s="6"/>
      <c r="J204" s="25"/>
      <c r="K204" s="8"/>
      <c r="L204" s="8"/>
      <c r="M204" s="25"/>
    </row>
    <row r="205" spans="1:13" hidden="1" x14ac:dyDescent="0.15">
      <c r="A205" s="175"/>
      <c r="B205" s="6">
        <v>202</v>
      </c>
      <c r="C205" s="8">
        <f t="shared" si="6"/>
        <v>85508.704228547809</v>
      </c>
      <c r="D205" s="8">
        <f>IF(C205=0,0,-PPMT(Jグレード!$Q$16/12,B205,MAX(Jグレード!$O$15*12),Jグレード!$P$12))</f>
        <v>74573.553246094292</v>
      </c>
      <c r="E205" s="8">
        <f>IF(C205=0,0,-IPMT(Jグレード!$Q$16/12,B205,MAX(Jグレード!$O$15*12),Jグレード!$P$12))</f>
        <v>10935.150982453511</v>
      </c>
      <c r="F205" s="9">
        <f t="shared" si="7"/>
        <v>17421668.018679552</v>
      </c>
      <c r="H205" s="177"/>
      <c r="I205" s="6"/>
      <c r="J205" s="25"/>
      <c r="K205" s="8"/>
      <c r="L205" s="8"/>
      <c r="M205" s="25"/>
    </row>
    <row r="206" spans="1:13" hidden="1" x14ac:dyDescent="0.15">
      <c r="A206" s="175"/>
      <c r="B206" s="6">
        <v>203</v>
      </c>
      <c r="C206" s="8">
        <f t="shared" si="6"/>
        <v>85508.704228547809</v>
      </c>
      <c r="D206" s="8">
        <f>IF(C206=0,0,-PPMT(Jグレード!$Q$16/12,B206,MAX(Jグレード!$O$15*12),Jグレード!$P$12))</f>
        <v>74620.161716873103</v>
      </c>
      <c r="E206" s="8">
        <f>IF(C206=0,0,-IPMT(Jグレード!$Q$16/12,B206,MAX(Jグレード!$O$15*12),Jグレード!$P$12))</f>
        <v>10888.542511674705</v>
      </c>
      <c r="F206" s="9">
        <f t="shared" si="7"/>
        <v>17347047.856962677</v>
      </c>
      <c r="H206" s="177"/>
      <c r="I206" s="6"/>
      <c r="J206" s="25"/>
      <c r="K206" s="8"/>
      <c r="L206" s="8"/>
      <c r="M206" s="25"/>
    </row>
    <row r="207" spans="1:13" hidden="1" x14ac:dyDescent="0.15">
      <c r="A207" s="175"/>
      <c r="B207" s="6">
        <v>204</v>
      </c>
      <c r="C207" s="8">
        <f t="shared" si="6"/>
        <v>85508.704228547809</v>
      </c>
      <c r="D207" s="8">
        <f>IF(C207=0,0,-PPMT(Jグレード!$Q$16/12,B207,MAX(Jグレード!$O$15*12),Jグレード!$P$12))</f>
        <v>74666.799317946163</v>
      </c>
      <c r="E207" s="8">
        <f>IF(C207=0,0,-IPMT(Jグレード!$Q$16/12,B207,MAX(Jグレード!$O$15*12),Jグレード!$P$12))</f>
        <v>10841.904910601659</v>
      </c>
      <c r="F207" s="9">
        <f t="shared" si="7"/>
        <v>17272381.057644732</v>
      </c>
      <c r="H207" s="177"/>
      <c r="I207" s="6"/>
      <c r="J207" s="25"/>
      <c r="K207" s="8"/>
      <c r="L207" s="8"/>
      <c r="M207" s="25"/>
    </row>
    <row r="208" spans="1:13" hidden="1" x14ac:dyDescent="0.15">
      <c r="A208" s="176" t="s">
        <v>107</v>
      </c>
      <c r="B208" s="6">
        <v>205</v>
      </c>
      <c r="C208" s="8">
        <f t="shared" si="6"/>
        <v>85508.704228547809</v>
      </c>
      <c r="D208" s="8">
        <f>IF(C208=0,0,-PPMT(Jグレード!$Q$16/12,B208,MAX(Jグレード!$O$15*12),Jグレード!$P$12))</f>
        <v>74713.466067519868</v>
      </c>
      <c r="E208" s="8">
        <f>IF(C208=0,0,-IPMT(Jグレード!$Q$16/12,B208,MAX(Jグレード!$O$15*12),Jグレード!$P$12))</f>
        <v>10795.238161027941</v>
      </c>
      <c r="F208" s="9">
        <f t="shared" si="7"/>
        <v>17197667.591577213</v>
      </c>
      <c r="H208" s="177"/>
      <c r="I208" s="6">
        <v>34</v>
      </c>
      <c r="J208" s="8">
        <f>IF(M202&lt;0.01,0,J$202)</f>
        <v>97615.60552677844</v>
      </c>
      <c r="K208" s="8">
        <f>IF(J208=0,0,-PPMT(Jグレード!$Q$16/2,I208,MAX(Jグレード!$O$15*2),Jグレード!$P$13))</f>
        <v>84991.128547425949</v>
      </c>
      <c r="L208" s="8">
        <f>IF(J208=0,0,-IPMT(Jグレード!$Q$16/2,基本!I208,MAX(Jグレード!$O$15*2),Jグレード!$P$13))</f>
        <v>12624.476979352501</v>
      </c>
      <c r="M208" s="8">
        <f>IF(M202&lt;0,0,M202-K208)</f>
        <v>3281536.0659465757</v>
      </c>
    </row>
    <row r="209" spans="1:13" hidden="1" x14ac:dyDescent="0.15">
      <c r="A209" s="176"/>
      <c r="B209" s="6">
        <v>206</v>
      </c>
      <c r="C209" s="8">
        <f t="shared" ref="C209:C272" si="8">IF(F208&lt;1,0,C208)</f>
        <v>85508.704228547809</v>
      </c>
      <c r="D209" s="8">
        <f>IF(C209=0,0,-PPMT(Jグレード!$Q$16/12,B209,MAX(Jグレード!$O$15*12),Jグレード!$P$12))</f>
        <v>74760.161983812068</v>
      </c>
      <c r="E209" s="8">
        <f>IF(C209=0,0,-IPMT(Jグレード!$Q$16/12,B209,MAX(Jグレード!$O$15*12),Jグレード!$P$12))</f>
        <v>10748.542244735741</v>
      </c>
      <c r="F209" s="9">
        <f t="shared" ref="F209:F272" si="9">IF(F208&lt;0,0,F208-D209)</f>
        <v>17122907.429593403</v>
      </c>
      <c r="H209" s="178" t="s">
        <v>107</v>
      </c>
      <c r="I209" s="6"/>
      <c r="J209" s="25"/>
      <c r="K209" s="8"/>
      <c r="L209" s="8"/>
      <c r="M209" s="25"/>
    </row>
    <row r="210" spans="1:13" hidden="1" x14ac:dyDescent="0.15">
      <c r="A210" s="176"/>
      <c r="B210" s="6">
        <v>207</v>
      </c>
      <c r="C210" s="8">
        <f t="shared" si="8"/>
        <v>85508.704228547809</v>
      </c>
      <c r="D210" s="8">
        <f>IF(C210=0,0,-PPMT(Jグレード!$Q$16/12,B210,MAX(Jグレード!$O$15*12),Jグレード!$P$12))</f>
        <v>74806.88708505196</v>
      </c>
      <c r="E210" s="8">
        <f>IF(C210=0,0,-IPMT(Jグレード!$Q$16/12,B210,MAX(Jグレード!$O$15*12),Jグレード!$P$12))</f>
        <v>10701.81714349586</v>
      </c>
      <c r="F210" s="9">
        <f t="shared" si="9"/>
        <v>17048100.542508353</v>
      </c>
      <c r="H210" s="178"/>
      <c r="I210" s="6"/>
      <c r="J210" s="25"/>
      <c r="K210" s="8"/>
      <c r="L210" s="8"/>
      <c r="M210" s="25"/>
    </row>
    <row r="211" spans="1:13" hidden="1" x14ac:dyDescent="0.15">
      <c r="A211" s="176"/>
      <c r="B211" s="6">
        <v>208</v>
      </c>
      <c r="C211" s="8">
        <f t="shared" si="8"/>
        <v>85508.704228547809</v>
      </c>
      <c r="D211" s="8">
        <f>IF(C211=0,0,-PPMT(Jグレード!$Q$16/12,B211,MAX(Jグレード!$O$15*12),Jグレード!$P$12))</f>
        <v>74853.641389480108</v>
      </c>
      <c r="E211" s="8">
        <f>IF(C211=0,0,-IPMT(Jグレード!$Q$16/12,B211,MAX(Jグレード!$O$15*12),Jグレード!$P$12))</f>
        <v>10655.062839067701</v>
      </c>
      <c r="F211" s="9">
        <f t="shared" si="9"/>
        <v>16973246.901118871</v>
      </c>
      <c r="H211" s="178"/>
      <c r="I211" s="6"/>
      <c r="J211" s="25"/>
      <c r="K211" s="8"/>
      <c r="L211" s="8"/>
      <c r="M211" s="25"/>
    </row>
    <row r="212" spans="1:13" hidden="1" x14ac:dyDescent="0.15">
      <c r="A212" s="176"/>
      <c r="B212" s="6">
        <v>209</v>
      </c>
      <c r="C212" s="8">
        <f t="shared" si="8"/>
        <v>85508.704228547809</v>
      </c>
      <c r="D212" s="8">
        <f>IF(C212=0,0,-PPMT(Jグレード!$Q$16/12,B212,MAX(Jグレード!$O$15*12),Jグレード!$P$12))</f>
        <v>74900.424915348529</v>
      </c>
      <c r="E212" s="8">
        <f>IF(C212=0,0,-IPMT(Jグレード!$Q$16/12,B212,MAX(Jグレード!$O$15*12),Jグレード!$P$12))</f>
        <v>10608.279313199278</v>
      </c>
      <c r="F212" s="9">
        <f t="shared" si="9"/>
        <v>16898346.476203524</v>
      </c>
      <c r="H212" s="178"/>
      <c r="I212" s="6"/>
      <c r="J212" s="25"/>
      <c r="K212" s="8"/>
      <c r="L212" s="8"/>
      <c r="M212" s="25"/>
    </row>
    <row r="213" spans="1:13" hidden="1" x14ac:dyDescent="0.15">
      <c r="A213" s="176"/>
      <c r="B213" s="6">
        <v>210</v>
      </c>
      <c r="C213" s="8">
        <f t="shared" si="8"/>
        <v>85508.704228547809</v>
      </c>
      <c r="D213" s="8">
        <f>IF(C213=0,0,-PPMT(Jグレード!$Q$16/12,B213,MAX(Jグレード!$O$15*12),Jグレード!$P$12))</f>
        <v>74947.237680920618</v>
      </c>
      <c r="E213" s="8">
        <f>IF(C213=0,0,-IPMT(Jグレード!$Q$16/12,B213,MAX(Jグレード!$O$15*12),Jグレード!$P$12))</f>
        <v>10561.466547627184</v>
      </c>
      <c r="F213" s="9">
        <f t="shared" si="9"/>
        <v>16823399.238522604</v>
      </c>
      <c r="H213" s="178"/>
      <c r="I213" s="6"/>
      <c r="J213" s="25"/>
      <c r="K213" s="8"/>
      <c r="L213" s="8"/>
      <c r="M213" s="25"/>
    </row>
    <row r="214" spans="1:13" hidden="1" x14ac:dyDescent="0.15">
      <c r="A214" s="176"/>
      <c r="B214" s="6">
        <v>211</v>
      </c>
      <c r="C214" s="8">
        <f t="shared" si="8"/>
        <v>85508.704228547809</v>
      </c>
      <c r="D214" s="8">
        <f>IF(C214=0,0,-PPMT(Jグレード!$Q$16/12,B214,MAX(Jグレード!$O$15*12),Jグレード!$P$12))</f>
        <v>74994.079704471209</v>
      </c>
      <c r="E214" s="8">
        <f>IF(C214=0,0,-IPMT(Jグレード!$Q$16/12,B214,MAX(Jグレード!$O$15*12),Jグレード!$P$12))</f>
        <v>10514.624524076609</v>
      </c>
      <c r="F214" s="9">
        <f t="shared" si="9"/>
        <v>16748405.158818133</v>
      </c>
      <c r="H214" s="178"/>
      <c r="I214" s="6">
        <v>35</v>
      </c>
      <c r="J214" s="8">
        <f>IF(M208&lt;0.01,0,J$208)</f>
        <v>97615.60552677844</v>
      </c>
      <c r="K214" s="8">
        <f>IF(J214=0,0,-PPMT(Jグレード!$Q$16/2,I214,MAX(Jグレード!$O$15*2),Jグレード!$P$13))</f>
        <v>85309.845279478788</v>
      </c>
      <c r="L214" s="8">
        <f>IF(J214=0,0,-IPMT(Jグレード!$Q$16/2,基本!I214,MAX(Jグレード!$O$15*2),Jグレード!$P$13))</f>
        <v>12305.760247299651</v>
      </c>
      <c r="M214" s="8">
        <f>IF(M208&lt;0,0,M208-K214)</f>
        <v>3196226.2206670968</v>
      </c>
    </row>
    <row r="215" spans="1:13" hidden="1" x14ac:dyDescent="0.15">
      <c r="A215" s="176"/>
      <c r="B215" s="6">
        <v>212</v>
      </c>
      <c r="C215" s="8">
        <f t="shared" si="8"/>
        <v>85508.704228547809</v>
      </c>
      <c r="D215" s="8">
        <f>IF(C215=0,0,-PPMT(Jグレード!$Q$16/12,B215,MAX(Jグレード!$O$15*12),Jグレード!$P$12))</f>
        <v>75040.9510042865</v>
      </c>
      <c r="E215" s="8">
        <f>IF(C215=0,0,-IPMT(Jグレード!$Q$16/12,B215,MAX(Jグレード!$O$15*12),Jグレード!$P$12))</f>
        <v>10467.753224261314</v>
      </c>
      <c r="F215" s="9">
        <f t="shared" si="9"/>
        <v>16673364.207813846</v>
      </c>
      <c r="H215" s="178"/>
      <c r="I215" s="6"/>
      <c r="J215" s="25"/>
      <c r="K215" s="8"/>
      <c r="L215" s="8"/>
      <c r="M215" s="25"/>
    </row>
    <row r="216" spans="1:13" hidden="1" x14ac:dyDescent="0.15">
      <c r="A216" s="176"/>
      <c r="B216" s="6">
        <v>213</v>
      </c>
      <c r="C216" s="8">
        <f t="shared" si="8"/>
        <v>85508.704228547809</v>
      </c>
      <c r="D216" s="8">
        <f>IF(C216=0,0,-PPMT(Jグレード!$Q$16/12,B216,MAX(Jグレード!$O$15*12),Jグレード!$P$12))</f>
        <v>75087.851598664172</v>
      </c>
      <c r="E216" s="8">
        <f>IF(C216=0,0,-IPMT(Jグレード!$Q$16/12,B216,MAX(Jグレード!$O$15*12),Jグレード!$P$12))</f>
        <v>10420.852629883635</v>
      </c>
      <c r="F216" s="9">
        <f t="shared" si="9"/>
        <v>16598276.356215183</v>
      </c>
      <c r="H216" s="178"/>
      <c r="I216" s="6"/>
      <c r="J216" s="25"/>
      <c r="K216" s="8"/>
      <c r="L216" s="8"/>
      <c r="M216" s="25"/>
    </row>
    <row r="217" spans="1:13" hidden="1" x14ac:dyDescent="0.15">
      <c r="A217" s="176"/>
      <c r="B217" s="6">
        <v>214</v>
      </c>
      <c r="C217" s="8">
        <f t="shared" si="8"/>
        <v>85508.704228547809</v>
      </c>
      <c r="D217" s="8">
        <f>IF(C217=0,0,-PPMT(Jグレード!$Q$16/12,B217,MAX(Jグレード!$O$15*12),Jグレード!$P$12))</f>
        <v>75134.781505913343</v>
      </c>
      <c r="E217" s="8">
        <f>IF(C217=0,0,-IPMT(Jグレード!$Q$16/12,B217,MAX(Jグレード!$O$15*12),Jグレード!$P$12))</f>
        <v>10373.92272263447</v>
      </c>
      <c r="F217" s="9">
        <f t="shared" si="9"/>
        <v>16523141.57470927</v>
      </c>
      <c r="H217" s="178"/>
      <c r="I217" s="6"/>
      <c r="J217" s="25"/>
      <c r="K217" s="8"/>
      <c r="L217" s="8"/>
      <c r="M217" s="25"/>
    </row>
    <row r="218" spans="1:13" hidden="1" x14ac:dyDescent="0.15">
      <c r="A218" s="176"/>
      <c r="B218" s="6">
        <v>215</v>
      </c>
      <c r="C218" s="8">
        <f t="shared" si="8"/>
        <v>85508.704228547809</v>
      </c>
      <c r="D218" s="8">
        <f>IF(C218=0,0,-PPMT(Jグレード!$Q$16/12,B218,MAX(Jグレード!$O$15*12),Jグレード!$P$12))</f>
        <v>75181.740744354538</v>
      </c>
      <c r="E218" s="8">
        <f>IF(C218=0,0,-IPMT(Jグレード!$Q$16/12,B218,MAX(Jグレード!$O$15*12),Jグレード!$P$12))</f>
        <v>10326.963484193275</v>
      </c>
      <c r="F218" s="9">
        <f t="shared" si="9"/>
        <v>16447959.833964916</v>
      </c>
      <c r="H218" s="178"/>
      <c r="I218" s="6"/>
      <c r="J218" s="25"/>
      <c r="K218" s="8"/>
      <c r="L218" s="8"/>
      <c r="M218" s="25"/>
    </row>
    <row r="219" spans="1:13" hidden="1" x14ac:dyDescent="0.15">
      <c r="A219" s="176"/>
      <c r="B219" s="6">
        <v>216</v>
      </c>
      <c r="C219" s="8">
        <f t="shared" si="8"/>
        <v>85508.704228547809</v>
      </c>
      <c r="D219" s="8">
        <f>IF(C219=0,0,-PPMT(Jグレード!$Q$16/12,B219,MAX(Jグレード!$O$15*12),Jグレード!$P$12))</f>
        <v>75228.729332319766</v>
      </c>
      <c r="E219" s="8">
        <f>IF(C219=0,0,-IPMT(Jグレード!$Q$16/12,B219,MAX(Jグレード!$O$15*12),Jグレード!$P$12))</f>
        <v>10279.974896228054</v>
      </c>
      <c r="F219" s="9">
        <f t="shared" si="9"/>
        <v>16372731.104632596</v>
      </c>
      <c r="H219" s="178"/>
      <c r="I219" s="6"/>
      <c r="J219" s="25"/>
      <c r="K219" s="8"/>
      <c r="L219" s="8"/>
      <c r="M219" s="25"/>
    </row>
    <row r="220" spans="1:13" hidden="1" x14ac:dyDescent="0.15">
      <c r="A220" s="175" t="s">
        <v>108</v>
      </c>
      <c r="B220" s="6">
        <v>217</v>
      </c>
      <c r="C220" s="8">
        <f t="shared" si="8"/>
        <v>85508.704228547809</v>
      </c>
      <c r="D220" s="8">
        <f>IF(C220=0,0,-PPMT(Jグレード!$Q$16/12,B220,MAX(Jグレード!$O$15*12),Jグレード!$P$12))</f>
        <v>75275.747288152459</v>
      </c>
      <c r="E220" s="8">
        <f>IF(C220=0,0,-IPMT(Jグレード!$Q$16/12,B220,MAX(Jグレード!$O$15*12),Jグレード!$P$12))</f>
        <v>10232.956940395354</v>
      </c>
      <c r="F220" s="9">
        <f t="shared" si="9"/>
        <v>16297455.357344443</v>
      </c>
      <c r="H220" s="178"/>
      <c r="I220" s="6">
        <v>36</v>
      </c>
      <c r="J220" s="8">
        <f>IF(M214&lt;0.01,0,J$214)</f>
        <v>97615.60552677844</v>
      </c>
      <c r="K220" s="8">
        <f>IF(J220=0,0,-PPMT(Jグレード!$Q$16/2,I220,MAX(Jグレード!$O$15*2),Jグレード!$P$13))</f>
        <v>85629.757199276835</v>
      </c>
      <c r="L220" s="8">
        <f>IF(J220=0,0,-IPMT(Jグレード!$Q$16/2,基本!I220,MAX(Jグレード!$O$15*2),Jグレード!$P$13))</f>
        <v>11985.848327501608</v>
      </c>
      <c r="M220" s="8">
        <f>IF(M214&lt;0,0,M214-K220)</f>
        <v>3110596.4634678201</v>
      </c>
    </row>
    <row r="221" spans="1:13" hidden="1" x14ac:dyDescent="0.15">
      <c r="A221" s="175"/>
      <c r="B221" s="6">
        <v>218</v>
      </c>
      <c r="C221" s="8">
        <f t="shared" si="8"/>
        <v>85508.704228547809</v>
      </c>
      <c r="D221" s="8">
        <f>IF(C221=0,0,-PPMT(Jグレード!$Q$16/12,B221,MAX(Jグレード!$O$15*12),Jグレード!$P$12))</f>
        <v>75322.794630207558</v>
      </c>
      <c r="E221" s="8">
        <f>IF(C221=0,0,-IPMT(Jグレード!$Q$16/12,B221,MAX(Jグレード!$O$15*12),Jグレード!$P$12))</f>
        <v>10185.909598340257</v>
      </c>
      <c r="F221" s="9">
        <f t="shared" si="9"/>
        <v>16222132.562714236</v>
      </c>
      <c r="H221" s="177" t="s">
        <v>108</v>
      </c>
      <c r="I221" s="6"/>
      <c r="J221" s="25"/>
      <c r="K221" s="8"/>
      <c r="L221" s="8"/>
      <c r="M221" s="25"/>
    </row>
    <row r="222" spans="1:13" hidden="1" x14ac:dyDescent="0.15">
      <c r="A222" s="175"/>
      <c r="B222" s="6">
        <v>219</v>
      </c>
      <c r="C222" s="8">
        <f t="shared" si="8"/>
        <v>85508.704228547809</v>
      </c>
      <c r="D222" s="8">
        <f>IF(C222=0,0,-PPMT(Jグレード!$Q$16/12,B222,MAX(Jグレード!$O$15*12),Jグレード!$P$12))</f>
        <v>75369.871376851443</v>
      </c>
      <c r="E222" s="8">
        <f>IF(C222=0,0,-IPMT(Jグレード!$Q$16/12,B222,MAX(Jグレード!$O$15*12),Jグレード!$P$12))</f>
        <v>10138.832851696379</v>
      </c>
      <c r="F222" s="9">
        <f t="shared" si="9"/>
        <v>16146762.691337384</v>
      </c>
      <c r="H222" s="177"/>
      <c r="I222" s="6"/>
      <c r="J222" s="25"/>
      <c r="K222" s="8"/>
      <c r="L222" s="8"/>
      <c r="M222" s="25"/>
    </row>
    <row r="223" spans="1:13" hidden="1" x14ac:dyDescent="0.15">
      <c r="A223" s="175"/>
      <c r="B223" s="6">
        <v>220</v>
      </c>
      <c r="C223" s="8">
        <f t="shared" si="8"/>
        <v>85508.704228547809</v>
      </c>
      <c r="D223" s="8">
        <f>IF(C223=0,0,-PPMT(Jグレード!$Q$16/12,B223,MAX(Jグレード!$O$15*12),Jグレード!$P$12))</f>
        <v>75416.977546461974</v>
      </c>
      <c r="E223" s="8">
        <f>IF(C223=0,0,-IPMT(Jグレード!$Q$16/12,B223,MAX(Jグレード!$O$15*12),Jグレード!$P$12))</f>
        <v>10091.726682085848</v>
      </c>
      <c r="F223" s="9">
        <f t="shared" si="9"/>
        <v>16071345.713790921</v>
      </c>
      <c r="H223" s="177"/>
      <c r="I223" s="6"/>
      <c r="J223" s="25"/>
      <c r="K223" s="8"/>
      <c r="L223" s="8"/>
      <c r="M223" s="25"/>
    </row>
    <row r="224" spans="1:13" hidden="1" x14ac:dyDescent="0.15">
      <c r="A224" s="175"/>
      <c r="B224" s="6">
        <v>221</v>
      </c>
      <c r="C224" s="8">
        <f t="shared" si="8"/>
        <v>85508.704228547809</v>
      </c>
      <c r="D224" s="8">
        <f>IF(C224=0,0,-PPMT(Jグレード!$Q$16/12,B224,MAX(Jグレード!$O$15*12),Jグレード!$P$12))</f>
        <v>75464.11315742851</v>
      </c>
      <c r="E224" s="8">
        <f>IF(C224=0,0,-IPMT(Jグレード!$Q$16/12,B224,MAX(Jグレード!$O$15*12),Jグレード!$P$12))</f>
        <v>10044.591071119306</v>
      </c>
      <c r="F224" s="9">
        <f t="shared" si="9"/>
        <v>15995881.600633493</v>
      </c>
      <c r="H224" s="177"/>
      <c r="I224" s="6"/>
      <c r="J224" s="25"/>
      <c r="K224" s="8"/>
      <c r="L224" s="8"/>
      <c r="M224" s="25"/>
    </row>
    <row r="225" spans="1:13" hidden="1" x14ac:dyDescent="0.15">
      <c r="A225" s="175"/>
      <c r="B225" s="6">
        <v>222</v>
      </c>
      <c r="C225" s="8">
        <f t="shared" si="8"/>
        <v>85508.704228547809</v>
      </c>
      <c r="D225" s="8">
        <f>IF(C225=0,0,-PPMT(Jグレード!$Q$16/12,B225,MAX(Jグレード!$O$15*12),Jグレード!$P$12))</f>
        <v>75511.278228151903</v>
      </c>
      <c r="E225" s="8">
        <f>IF(C225=0,0,-IPMT(Jグレード!$Q$16/12,B225,MAX(Jグレード!$O$15*12),Jグレード!$P$12))</f>
        <v>9997.4260003959134</v>
      </c>
      <c r="F225" s="9">
        <f t="shared" si="9"/>
        <v>15920370.32240534</v>
      </c>
      <c r="H225" s="177"/>
      <c r="I225" s="6"/>
      <c r="J225" s="25"/>
      <c r="K225" s="8"/>
      <c r="L225" s="8"/>
      <c r="M225" s="25"/>
    </row>
    <row r="226" spans="1:13" hidden="1" x14ac:dyDescent="0.15">
      <c r="A226" s="175"/>
      <c r="B226" s="6">
        <v>223</v>
      </c>
      <c r="C226" s="8">
        <f t="shared" si="8"/>
        <v>85508.704228547809</v>
      </c>
      <c r="D226" s="8">
        <f>IF(C226=0,0,-PPMT(Jグレード!$Q$16/12,B226,MAX(Jグレード!$O$15*12),Jグレード!$P$12))</f>
        <v>75558.472777044502</v>
      </c>
      <c r="E226" s="8">
        <f>IF(C226=0,0,-IPMT(Jグレード!$Q$16/12,B226,MAX(Jグレード!$O$15*12),Jグレード!$P$12))</f>
        <v>9950.2314515033195</v>
      </c>
      <c r="F226" s="9">
        <f t="shared" si="9"/>
        <v>15844811.849628296</v>
      </c>
      <c r="H226" s="177"/>
      <c r="I226" s="6">
        <v>37</v>
      </c>
      <c r="J226" s="8">
        <f>IF(M220&lt;0.01,0,J$220)</f>
        <v>97615.60552677844</v>
      </c>
      <c r="K226" s="8">
        <f>IF(J226=0,0,-PPMT(Jグレード!$Q$16/2,I226,MAX(Jグレード!$O$15*2),Jグレード!$P$13))</f>
        <v>85950.868788774111</v>
      </c>
      <c r="L226" s="8">
        <f>IF(J226=0,0,-IPMT(Jグレード!$Q$16/2,基本!I226,MAX(Jグレード!$O$15*2),Jグレード!$P$13))</f>
        <v>11664.736738004318</v>
      </c>
      <c r="M226" s="8">
        <f>IF(M220&lt;0,0,M220-K226)</f>
        <v>3024645.594679046</v>
      </c>
    </row>
    <row r="227" spans="1:13" hidden="1" x14ac:dyDescent="0.15">
      <c r="A227" s="175"/>
      <c r="B227" s="6">
        <v>224</v>
      </c>
      <c r="C227" s="8">
        <f t="shared" si="8"/>
        <v>85508.704228547809</v>
      </c>
      <c r="D227" s="8">
        <f>IF(C227=0,0,-PPMT(Jグレード!$Q$16/12,B227,MAX(Jグレード!$O$15*12),Jグレード!$P$12))</f>
        <v>75605.696822530139</v>
      </c>
      <c r="E227" s="8">
        <f>IF(C227=0,0,-IPMT(Jグレード!$Q$16/12,B227,MAX(Jグレード!$O$15*12),Jグレード!$P$12))</f>
        <v>9903.0074060176667</v>
      </c>
      <c r="F227" s="9">
        <f t="shared" si="9"/>
        <v>15769206.152805766</v>
      </c>
      <c r="H227" s="177"/>
      <c r="I227" s="6"/>
      <c r="J227" s="25"/>
      <c r="K227" s="8"/>
      <c r="L227" s="8"/>
      <c r="M227" s="25"/>
    </row>
    <row r="228" spans="1:13" hidden="1" x14ac:dyDescent="0.15">
      <c r="A228" s="175"/>
      <c r="B228" s="6">
        <v>225</v>
      </c>
      <c r="C228" s="8">
        <f t="shared" si="8"/>
        <v>85508.704228547809</v>
      </c>
      <c r="D228" s="8">
        <f>IF(C228=0,0,-PPMT(Jグレード!$Q$16/12,B228,MAX(Jグレード!$O$15*12),Jグレード!$P$12))</f>
        <v>75652.950383044226</v>
      </c>
      <c r="E228" s="8">
        <f>IF(C228=0,0,-IPMT(Jグレード!$Q$16/12,B228,MAX(Jグレード!$O$15*12),Jグレード!$P$12))</f>
        <v>9855.7538455035847</v>
      </c>
      <c r="F228" s="9">
        <f t="shared" si="9"/>
        <v>15693553.202422721</v>
      </c>
      <c r="H228" s="177"/>
      <c r="I228" s="6"/>
      <c r="J228" s="25"/>
      <c r="K228" s="8"/>
      <c r="L228" s="8"/>
      <c r="M228" s="25"/>
    </row>
    <row r="229" spans="1:13" hidden="1" x14ac:dyDescent="0.15">
      <c r="A229" s="175"/>
      <c r="B229" s="6">
        <v>226</v>
      </c>
      <c r="C229" s="8">
        <f t="shared" si="8"/>
        <v>85508.704228547809</v>
      </c>
      <c r="D229" s="8">
        <f>IF(C229=0,0,-PPMT(Jグレード!$Q$16/12,B229,MAX(Jグレード!$O$15*12),Jグレード!$P$12))</f>
        <v>75700.233477033631</v>
      </c>
      <c r="E229" s="8">
        <f>IF(C229=0,0,-IPMT(Jグレード!$Q$16/12,B229,MAX(Jグレード!$O$15*12),Jグレード!$P$12))</f>
        <v>9808.4707515141836</v>
      </c>
      <c r="F229" s="9">
        <f t="shared" si="9"/>
        <v>15617852.968945688</v>
      </c>
      <c r="H229" s="177"/>
      <c r="I229" s="6"/>
      <c r="J229" s="25"/>
      <c r="K229" s="8"/>
      <c r="L229" s="8"/>
      <c r="M229" s="25"/>
    </row>
    <row r="230" spans="1:13" hidden="1" x14ac:dyDescent="0.15">
      <c r="A230" s="175"/>
      <c r="B230" s="6">
        <v>227</v>
      </c>
      <c r="C230" s="8">
        <f t="shared" si="8"/>
        <v>85508.704228547809</v>
      </c>
      <c r="D230" s="8">
        <f>IF(C230=0,0,-PPMT(Jグレード!$Q$16/12,B230,MAX(Jグレード!$O$15*12),Jグレード!$P$12))</f>
        <v>75747.546122956774</v>
      </c>
      <c r="E230" s="8">
        <f>IF(C230=0,0,-IPMT(Jグレード!$Q$16/12,B230,MAX(Jグレード!$O$15*12),Jグレード!$P$12))</f>
        <v>9761.1581055910374</v>
      </c>
      <c r="F230" s="9">
        <f t="shared" si="9"/>
        <v>15542105.422822731</v>
      </c>
      <c r="H230" s="177"/>
      <c r="I230" s="6"/>
      <c r="J230" s="25"/>
      <c r="K230" s="8"/>
      <c r="L230" s="8"/>
      <c r="M230" s="25"/>
    </row>
    <row r="231" spans="1:13" hidden="1" x14ac:dyDescent="0.15">
      <c r="A231" s="175"/>
      <c r="B231" s="6">
        <v>228</v>
      </c>
      <c r="C231" s="8">
        <f t="shared" si="8"/>
        <v>85508.704228547809</v>
      </c>
      <c r="D231" s="8">
        <f>IF(C231=0,0,-PPMT(Jグレード!$Q$16/12,B231,MAX(Jグレード!$O$15*12),Jグレード!$P$12))</f>
        <v>75794.888339283629</v>
      </c>
      <c r="E231" s="8">
        <f>IF(C231=0,0,-IPMT(Jグレード!$Q$16/12,B231,MAX(Jグレード!$O$15*12),Jグレード!$P$12))</f>
        <v>9713.8158892641895</v>
      </c>
      <c r="F231" s="9">
        <f t="shared" si="9"/>
        <v>15466310.534483448</v>
      </c>
      <c r="H231" s="177"/>
      <c r="I231" s="6"/>
      <c r="J231" s="25"/>
      <c r="K231" s="8"/>
      <c r="L231" s="8"/>
      <c r="M231" s="25"/>
    </row>
    <row r="232" spans="1:13" hidden="1" x14ac:dyDescent="0.15">
      <c r="A232" s="176" t="s">
        <v>109</v>
      </c>
      <c r="B232" s="6">
        <v>229</v>
      </c>
      <c r="C232" s="8">
        <f t="shared" si="8"/>
        <v>85508.704228547809</v>
      </c>
      <c r="D232" s="8">
        <f>IF(C232=0,0,-PPMT(Jグレード!$Q$16/12,B232,MAX(Jグレード!$O$15*12),Jグレード!$P$12))</f>
        <v>75842.260144495667</v>
      </c>
      <c r="E232" s="8">
        <f>IF(C232=0,0,-IPMT(Jグレード!$Q$16/12,B232,MAX(Jグレード!$O$15*12),Jグレード!$P$12))</f>
        <v>9666.4440840521365</v>
      </c>
      <c r="F232" s="9">
        <f t="shared" si="9"/>
        <v>15390468.274338951</v>
      </c>
      <c r="H232" s="177"/>
      <c r="I232" s="6">
        <v>38</v>
      </c>
      <c r="J232" s="8">
        <f>IF(M226&lt;0.01,0,J$226)</f>
        <v>97615.60552677844</v>
      </c>
      <c r="K232" s="8">
        <f>IF(J232=0,0,-PPMT(Jグレード!$Q$16/2,I232,MAX(Jグレード!$O$15*2),Jグレード!$P$13))</f>
        <v>86273.184546732038</v>
      </c>
      <c r="L232" s="8">
        <f>IF(J232=0,0,-IPMT(Jグレード!$Q$16/2,基本!I232,MAX(Jグレード!$O$15*2),Jグレード!$P$13))</f>
        <v>11342.420980046414</v>
      </c>
      <c r="M232" s="8">
        <f>IF(M226&lt;0,0,M226-K232)</f>
        <v>2938372.4101323141</v>
      </c>
    </row>
    <row r="233" spans="1:13" hidden="1" x14ac:dyDescent="0.15">
      <c r="A233" s="176"/>
      <c r="B233" s="6">
        <v>230</v>
      </c>
      <c r="C233" s="8">
        <f t="shared" si="8"/>
        <v>85508.704228547809</v>
      </c>
      <c r="D233" s="8">
        <f>IF(C233=0,0,-PPMT(Jグレード!$Q$16/12,B233,MAX(Jグレード!$O$15*12),Jグレード!$P$12))</f>
        <v>75889.661557085987</v>
      </c>
      <c r="E233" s="8">
        <f>IF(C233=0,0,-IPMT(Jグレード!$Q$16/12,B233,MAX(Jグレード!$O$15*12),Jグレード!$P$12))</f>
        <v>9619.0426714618261</v>
      </c>
      <c r="F233" s="9">
        <f t="shared" si="9"/>
        <v>15314578.612781866</v>
      </c>
      <c r="H233" s="178" t="s">
        <v>109</v>
      </c>
      <c r="I233" s="6"/>
      <c r="J233" s="25"/>
      <c r="K233" s="8"/>
      <c r="L233" s="8"/>
      <c r="M233" s="25"/>
    </row>
    <row r="234" spans="1:13" hidden="1" x14ac:dyDescent="0.15">
      <c r="A234" s="176"/>
      <c r="B234" s="6">
        <v>231</v>
      </c>
      <c r="C234" s="8">
        <f t="shared" si="8"/>
        <v>85508.704228547809</v>
      </c>
      <c r="D234" s="8">
        <f>IF(C234=0,0,-PPMT(Jグレード!$Q$16/12,B234,MAX(Jグレード!$O$15*12),Jグレード!$P$12))</f>
        <v>75937.092595559167</v>
      </c>
      <c r="E234" s="8">
        <f>IF(C234=0,0,-IPMT(Jグレード!$Q$16/12,B234,MAX(Jグレード!$O$15*12),Jグレード!$P$12))</f>
        <v>9571.6116329886481</v>
      </c>
      <c r="F234" s="9">
        <f t="shared" si="9"/>
        <v>15238641.520186307</v>
      </c>
      <c r="H234" s="178"/>
      <c r="I234" s="6"/>
      <c r="J234" s="25"/>
      <c r="K234" s="8"/>
      <c r="L234" s="8"/>
      <c r="M234" s="25"/>
    </row>
    <row r="235" spans="1:13" hidden="1" x14ac:dyDescent="0.15">
      <c r="A235" s="176"/>
      <c r="B235" s="6">
        <v>232</v>
      </c>
      <c r="C235" s="8">
        <f t="shared" si="8"/>
        <v>85508.704228547809</v>
      </c>
      <c r="D235" s="8">
        <f>IF(C235=0,0,-PPMT(Jグレード!$Q$16/12,B235,MAX(Jグレード!$O$15*12),Jグレード!$P$12))</f>
        <v>75984.553278431398</v>
      </c>
      <c r="E235" s="8">
        <f>IF(C235=0,0,-IPMT(Jグレード!$Q$16/12,B235,MAX(Jグレード!$O$15*12),Jグレード!$P$12))</f>
        <v>9524.1509501164219</v>
      </c>
      <c r="F235" s="9">
        <f t="shared" si="9"/>
        <v>15162656.966907876</v>
      </c>
      <c r="H235" s="178"/>
      <c r="I235" s="6"/>
      <c r="J235" s="25"/>
      <c r="K235" s="8"/>
      <c r="L235" s="8"/>
      <c r="M235" s="25"/>
    </row>
    <row r="236" spans="1:13" hidden="1" x14ac:dyDescent="0.15">
      <c r="A236" s="176"/>
      <c r="B236" s="6">
        <v>233</v>
      </c>
      <c r="C236" s="8">
        <f t="shared" si="8"/>
        <v>85508.704228547809</v>
      </c>
      <c r="D236" s="8">
        <f>IF(C236=0,0,-PPMT(Jグレード!$Q$16/12,B236,MAX(Jグレード!$O$15*12),Jグレード!$P$12))</f>
        <v>76032.043624230413</v>
      </c>
      <c r="E236" s="8">
        <f>IF(C236=0,0,-IPMT(Jグレード!$Q$16/12,B236,MAX(Jグレード!$O$15*12),Jグレード!$P$12))</f>
        <v>9476.6606043174033</v>
      </c>
      <c r="F236" s="9">
        <f t="shared" si="9"/>
        <v>15086624.923283646</v>
      </c>
      <c r="H236" s="178"/>
      <c r="I236" s="6"/>
      <c r="J236" s="25"/>
      <c r="K236" s="8"/>
      <c r="L236" s="8"/>
      <c r="M236" s="25"/>
    </row>
    <row r="237" spans="1:13" hidden="1" x14ac:dyDescent="0.15">
      <c r="A237" s="176"/>
      <c r="B237" s="6">
        <v>234</v>
      </c>
      <c r="C237" s="8">
        <f t="shared" si="8"/>
        <v>85508.704228547809</v>
      </c>
      <c r="D237" s="8">
        <f>IF(C237=0,0,-PPMT(Jグレード!$Q$16/12,B237,MAX(Jグレード!$O$15*12),Jグレード!$P$12))</f>
        <v>76079.563651495555</v>
      </c>
      <c r="E237" s="8">
        <f>IF(C237=0,0,-IPMT(Jグレード!$Q$16/12,B237,MAX(Jグレード!$O$15*12),Jグレード!$P$12))</f>
        <v>9429.1405770522597</v>
      </c>
      <c r="F237" s="9">
        <f t="shared" si="9"/>
        <v>15010545.359632151</v>
      </c>
      <c r="H237" s="178"/>
      <c r="I237" s="6"/>
      <c r="J237" s="25"/>
      <c r="K237" s="8"/>
      <c r="L237" s="8"/>
      <c r="M237" s="25"/>
    </row>
    <row r="238" spans="1:13" hidden="1" x14ac:dyDescent="0.15">
      <c r="A238" s="176"/>
      <c r="B238" s="6">
        <v>235</v>
      </c>
      <c r="C238" s="8">
        <f t="shared" si="8"/>
        <v>85508.704228547809</v>
      </c>
      <c r="D238" s="8">
        <f>IF(C238=0,0,-PPMT(Jグレード!$Q$16/12,B238,MAX(Jグレード!$O$15*12),Jグレード!$P$12))</f>
        <v>76127.113378777736</v>
      </c>
      <c r="E238" s="8">
        <f>IF(C238=0,0,-IPMT(Jグレード!$Q$16/12,B238,MAX(Jグレード!$O$15*12),Jグレード!$P$12))</f>
        <v>9381.5908497700748</v>
      </c>
      <c r="F238" s="9">
        <f t="shared" si="9"/>
        <v>14934418.246253373</v>
      </c>
      <c r="H238" s="178"/>
      <c r="I238" s="6">
        <v>39</v>
      </c>
      <c r="J238" s="8">
        <f>IF(M232&lt;0.01,0,J$232)</f>
        <v>97615.60552677844</v>
      </c>
      <c r="K238" s="8">
        <f>IF(J238=0,0,-PPMT(Jグレード!$Q$16/2,I238,MAX(Jグレード!$O$15*2),Jグレード!$P$13))</f>
        <v>86596.70898878228</v>
      </c>
      <c r="L238" s="8">
        <f>IF(J238=0,0,-IPMT(Jグレード!$Q$16/2,基本!I238,MAX(Jグレード!$O$15*2),Jグレード!$P$13))</f>
        <v>11018.89653799617</v>
      </c>
      <c r="M238" s="8">
        <f>IF(M232&lt;0,0,M232-K238)</f>
        <v>2851775.7011435316</v>
      </c>
    </row>
    <row r="239" spans="1:13" hidden="1" x14ac:dyDescent="0.15">
      <c r="A239" s="176"/>
      <c r="B239" s="6">
        <v>236</v>
      </c>
      <c r="C239" s="8">
        <f t="shared" si="8"/>
        <v>85508.704228547809</v>
      </c>
      <c r="D239" s="8">
        <f>IF(C239=0,0,-PPMT(Jグレード!$Q$16/12,B239,MAX(Jグレード!$O$15*12),Jグレード!$P$12))</f>
        <v>76174.692824639482</v>
      </c>
      <c r="E239" s="8">
        <f>IF(C239=0,0,-IPMT(Jグレード!$Q$16/12,B239,MAX(Jグレード!$O$15*12),Jグレード!$P$12))</f>
        <v>9334.0114039083401</v>
      </c>
      <c r="F239" s="9">
        <f t="shared" si="9"/>
        <v>14858243.553428734</v>
      </c>
      <c r="H239" s="178"/>
      <c r="I239" s="6"/>
      <c r="J239" s="25"/>
      <c r="K239" s="8"/>
      <c r="L239" s="8"/>
      <c r="M239" s="25"/>
    </row>
    <row r="240" spans="1:13" hidden="1" x14ac:dyDescent="0.15">
      <c r="A240" s="176"/>
      <c r="B240" s="6">
        <v>237</v>
      </c>
      <c r="C240" s="8">
        <f t="shared" si="8"/>
        <v>85508.704228547809</v>
      </c>
      <c r="D240" s="8">
        <f>IF(C240=0,0,-PPMT(Jグレード!$Q$16/12,B240,MAX(Jグレード!$O$15*12),Jグレード!$P$12))</f>
        <v>76222.302007654886</v>
      </c>
      <c r="E240" s="8">
        <f>IF(C240=0,0,-IPMT(Jグレード!$Q$16/12,B240,MAX(Jグレード!$O$15*12),Jグレード!$P$12))</f>
        <v>9286.4022208929382</v>
      </c>
      <c r="F240" s="9">
        <f t="shared" si="9"/>
        <v>14782021.251421079</v>
      </c>
      <c r="H240" s="178"/>
      <c r="I240" s="6"/>
      <c r="J240" s="25"/>
      <c r="K240" s="8"/>
      <c r="L240" s="8"/>
      <c r="M240" s="25"/>
    </row>
    <row r="241" spans="1:13" hidden="1" x14ac:dyDescent="0.15">
      <c r="A241" s="176"/>
      <c r="B241" s="6">
        <v>238</v>
      </c>
      <c r="C241" s="8">
        <f t="shared" si="8"/>
        <v>85508.704228547809</v>
      </c>
      <c r="D241" s="8">
        <f>IF(C241=0,0,-PPMT(Jグレード!$Q$16/12,B241,MAX(Jグレード!$O$15*12),Jグレード!$P$12))</f>
        <v>76269.940946409653</v>
      </c>
      <c r="E241" s="8">
        <f>IF(C241=0,0,-IPMT(Jグレード!$Q$16/12,B241,MAX(Jグレード!$O$15*12),Jグレード!$P$12))</f>
        <v>9238.763282138154</v>
      </c>
      <c r="F241" s="9">
        <f t="shared" si="9"/>
        <v>14705751.31047467</v>
      </c>
      <c r="H241" s="178"/>
      <c r="I241" s="6"/>
      <c r="J241" s="25"/>
      <c r="K241" s="8"/>
      <c r="L241" s="8"/>
      <c r="M241" s="25"/>
    </row>
    <row r="242" spans="1:13" hidden="1" x14ac:dyDescent="0.15">
      <c r="A242" s="176"/>
      <c r="B242" s="6">
        <v>239</v>
      </c>
      <c r="C242" s="8">
        <f t="shared" si="8"/>
        <v>85508.704228547809</v>
      </c>
      <c r="D242" s="8">
        <f>IF(C242=0,0,-PPMT(Jグレード!$Q$16/12,B242,MAX(Jグレード!$O$15*12),Jグレード!$P$12))</f>
        <v>76317.609659501162</v>
      </c>
      <c r="E242" s="8">
        <f>IF(C242=0,0,-IPMT(Jグレード!$Q$16/12,B242,MAX(Jグレード!$O$15*12),Jグレード!$P$12))</f>
        <v>9191.0945690466488</v>
      </c>
      <c r="F242" s="9">
        <f t="shared" si="9"/>
        <v>14629433.700815169</v>
      </c>
      <c r="H242" s="178"/>
      <c r="I242" s="6"/>
      <c r="J242" s="25"/>
      <c r="K242" s="8"/>
      <c r="L242" s="8"/>
      <c r="M242" s="25"/>
    </row>
    <row r="243" spans="1:13" hidden="1" x14ac:dyDescent="0.15">
      <c r="A243" s="176"/>
      <c r="B243" s="6">
        <v>240</v>
      </c>
      <c r="C243" s="8">
        <f t="shared" si="8"/>
        <v>85508.704228547809</v>
      </c>
      <c r="D243" s="8">
        <f>IF(C243=0,0,-PPMT(Jグレード!$Q$16/12,B243,MAX(Jグレード!$O$15*12),Jグレード!$P$12))</f>
        <v>76365.308165538343</v>
      </c>
      <c r="E243" s="8">
        <f>IF(C243=0,0,-IPMT(Jグレード!$Q$16/12,B243,MAX(Jグレード!$O$15*12),Jグレード!$P$12))</f>
        <v>9143.3960630094607</v>
      </c>
      <c r="F243" s="9">
        <f t="shared" si="9"/>
        <v>14553068.39264963</v>
      </c>
      <c r="H243" s="178"/>
      <c r="I243" s="6"/>
      <c r="J243" s="25"/>
      <c r="K243" s="8"/>
      <c r="L243" s="8"/>
      <c r="M243" s="25"/>
    </row>
    <row r="244" spans="1:13" hidden="1" x14ac:dyDescent="0.15">
      <c r="A244" s="175" t="s">
        <v>110</v>
      </c>
      <c r="B244" s="6">
        <v>241</v>
      </c>
      <c r="C244" s="8">
        <f t="shared" si="8"/>
        <v>85508.704228547809</v>
      </c>
      <c r="D244" s="8">
        <f>IF(C244=0,0,-PPMT(Jグレード!$Q$16/12,B244,MAX(Jグレード!$O$15*12),Jグレード!$P$12))</f>
        <v>76413.036483141812</v>
      </c>
      <c r="E244" s="8">
        <f>IF(C244=0,0,-IPMT(Jグレード!$Q$16/12,B244,MAX(Jグレード!$O$15*12),Jグレード!$P$12))</f>
        <v>9095.6677454059991</v>
      </c>
      <c r="F244" s="9">
        <f t="shared" si="9"/>
        <v>14476655.356166488</v>
      </c>
      <c r="H244" s="178"/>
      <c r="I244" s="6">
        <v>40</v>
      </c>
      <c r="J244" s="8">
        <f>IF(M238&lt;0.01,0,J$238)</f>
        <v>97615.60552677844</v>
      </c>
      <c r="K244" s="8">
        <f>IF(J244=0,0,-PPMT(Jグレード!$Q$16/2,I244,MAX(Jグレード!$O$15*2),Jグレード!$P$13))</f>
        <v>86921.446647490215</v>
      </c>
      <c r="L244" s="8">
        <f>IF(J244=0,0,-IPMT(Jグレード!$Q$16/2,基本!I244,MAX(Jグレード!$O$15*2),Jグレード!$P$13))</f>
        <v>10694.158879288236</v>
      </c>
      <c r="M244" s="8">
        <f>IF(M238&lt;0,0,M238-K244)</f>
        <v>2764854.2544960412</v>
      </c>
    </row>
    <row r="245" spans="1:13" hidden="1" x14ac:dyDescent="0.15">
      <c r="A245" s="175"/>
      <c r="B245" s="6">
        <v>242</v>
      </c>
      <c r="C245" s="8">
        <f t="shared" si="8"/>
        <v>85508.704228547809</v>
      </c>
      <c r="D245" s="8">
        <f>IF(C245=0,0,-PPMT(Jグレード!$Q$16/12,B245,MAX(Jグレード!$O$15*12),Jグレード!$P$12))</f>
        <v>76460.794630943783</v>
      </c>
      <c r="E245" s="8">
        <f>IF(C245=0,0,-IPMT(Jグレード!$Q$16/12,B245,MAX(Jグレード!$O$15*12),Jグレード!$P$12))</f>
        <v>9047.9095976040371</v>
      </c>
      <c r="F245" s="9">
        <f t="shared" si="9"/>
        <v>14400194.561535545</v>
      </c>
      <c r="H245" s="177" t="s">
        <v>110</v>
      </c>
      <c r="I245" s="6"/>
      <c r="J245" s="25"/>
      <c r="K245" s="8"/>
      <c r="L245" s="8"/>
      <c r="M245" s="25"/>
    </row>
    <row r="246" spans="1:13" hidden="1" x14ac:dyDescent="0.15">
      <c r="A246" s="175"/>
      <c r="B246" s="6">
        <v>243</v>
      </c>
      <c r="C246" s="8">
        <f t="shared" si="8"/>
        <v>85508.704228547809</v>
      </c>
      <c r="D246" s="8">
        <f>IF(C246=0,0,-PPMT(Jグレード!$Q$16/12,B246,MAX(Jグレード!$O$15*12),Jグレード!$P$12))</f>
        <v>76508.582627588126</v>
      </c>
      <c r="E246" s="8">
        <f>IF(C246=0,0,-IPMT(Jグレード!$Q$16/12,B246,MAX(Jグレード!$O$15*12),Jグレード!$P$12))</f>
        <v>9000.1216009596974</v>
      </c>
      <c r="F246" s="9">
        <f t="shared" si="9"/>
        <v>14323685.978907956</v>
      </c>
      <c r="H246" s="177"/>
      <c r="I246" s="6"/>
      <c r="J246" s="25"/>
      <c r="K246" s="8"/>
      <c r="L246" s="8"/>
      <c r="M246" s="25"/>
    </row>
    <row r="247" spans="1:13" hidden="1" x14ac:dyDescent="0.15">
      <c r="A247" s="175"/>
      <c r="B247" s="6">
        <v>244</v>
      </c>
      <c r="C247" s="8">
        <f t="shared" si="8"/>
        <v>85508.704228547809</v>
      </c>
      <c r="D247" s="8">
        <f>IF(C247=0,0,-PPMT(Jグレード!$Q$16/12,B247,MAX(Jグレード!$O$15*12),Jグレード!$P$12))</f>
        <v>76556.400491730354</v>
      </c>
      <c r="E247" s="8">
        <f>IF(C247=0,0,-IPMT(Jグレード!$Q$16/12,B247,MAX(Jグレード!$O$15*12),Jグレード!$P$12))</f>
        <v>8952.3037368174537</v>
      </c>
      <c r="F247" s="9">
        <f t="shared" si="9"/>
        <v>14247129.578416225</v>
      </c>
      <c r="H247" s="177"/>
      <c r="I247" s="6"/>
      <c r="J247" s="25"/>
      <c r="K247" s="8"/>
      <c r="L247" s="8"/>
      <c r="M247" s="25"/>
    </row>
    <row r="248" spans="1:13" hidden="1" x14ac:dyDescent="0.15">
      <c r="A248" s="175"/>
      <c r="B248" s="6">
        <v>245</v>
      </c>
      <c r="C248" s="8">
        <f t="shared" si="8"/>
        <v>85508.704228547809</v>
      </c>
      <c r="D248" s="8">
        <f>IF(C248=0,0,-PPMT(Jグレード!$Q$16/12,B248,MAX(Jグレード!$O$15*12),Jグレード!$P$12))</f>
        <v>76604.248242037691</v>
      </c>
      <c r="E248" s="8">
        <f>IF(C248=0,0,-IPMT(Jグレード!$Q$16/12,B248,MAX(Jグレード!$O$15*12),Jグレード!$P$12))</f>
        <v>8904.4559865101219</v>
      </c>
      <c r="F248" s="9">
        <f t="shared" si="9"/>
        <v>14170525.330174187</v>
      </c>
      <c r="H248" s="177"/>
      <c r="I248" s="6"/>
      <c r="J248" s="25"/>
      <c r="K248" s="8"/>
      <c r="L248" s="8"/>
      <c r="M248" s="25"/>
    </row>
    <row r="249" spans="1:13" hidden="1" x14ac:dyDescent="0.15">
      <c r="A249" s="175"/>
      <c r="B249" s="6">
        <v>246</v>
      </c>
      <c r="C249" s="8">
        <f t="shared" si="8"/>
        <v>85508.704228547809</v>
      </c>
      <c r="D249" s="8">
        <f>IF(C249=0,0,-PPMT(Jグレード!$Q$16/12,B249,MAX(Jグレード!$O$15*12),Jグレード!$P$12))</f>
        <v>76652.125897188962</v>
      </c>
      <c r="E249" s="8">
        <f>IF(C249=0,0,-IPMT(Jグレード!$Q$16/12,B249,MAX(Jグレード!$O$15*12),Jグレード!$P$12))</f>
        <v>8856.578331358849</v>
      </c>
      <c r="F249" s="9">
        <f t="shared" si="9"/>
        <v>14093873.204276998</v>
      </c>
      <c r="H249" s="177"/>
      <c r="I249" s="6"/>
      <c r="J249" s="25"/>
      <c r="K249" s="8"/>
      <c r="L249" s="8"/>
      <c r="M249" s="25"/>
    </row>
    <row r="250" spans="1:13" hidden="1" x14ac:dyDescent="0.15">
      <c r="A250" s="175"/>
      <c r="B250" s="6">
        <v>247</v>
      </c>
      <c r="C250" s="8">
        <f t="shared" si="8"/>
        <v>85508.704228547809</v>
      </c>
      <c r="D250" s="8">
        <f>IF(C250=0,0,-PPMT(Jグレード!$Q$16/12,B250,MAX(Jグレード!$O$15*12),Jグレード!$P$12))</f>
        <v>76700.033475874705</v>
      </c>
      <c r="E250" s="8">
        <f>IF(C250=0,0,-IPMT(Jグレード!$Q$16/12,B250,MAX(Jグレード!$O$15*12),Jグレード!$P$12))</f>
        <v>8808.6707526731043</v>
      </c>
      <c r="F250" s="9">
        <f t="shared" si="9"/>
        <v>14017173.170801124</v>
      </c>
      <c r="H250" s="177"/>
      <c r="I250" s="6">
        <v>41</v>
      </c>
      <c r="J250" s="8">
        <f>IF(M244&lt;0.01,0,J$244)</f>
        <v>97615.60552677844</v>
      </c>
      <c r="K250" s="8">
        <f>IF(J250=0,0,-PPMT(Jグレード!$Q$16/2,I250,MAX(Jグレード!$O$15*2),Jグレード!$P$13))</f>
        <v>87247.402072418306</v>
      </c>
      <c r="L250" s="8">
        <f>IF(J250=0,0,-IPMT(Jグレード!$Q$16/2,基本!I250,MAX(Jグレード!$O$15*2),Jグレード!$P$13))</f>
        <v>10368.203454360148</v>
      </c>
      <c r="M250" s="8">
        <f>IF(M244&lt;0,0,M244-K250)</f>
        <v>2677606.8524236227</v>
      </c>
    </row>
    <row r="251" spans="1:13" hidden="1" x14ac:dyDescent="0.15">
      <c r="A251" s="175"/>
      <c r="B251" s="6">
        <v>248</v>
      </c>
      <c r="C251" s="8">
        <f t="shared" si="8"/>
        <v>85508.704228547809</v>
      </c>
      <c r="D251" s="8">
        <f>IF(C251=0,0,-PPMT(Jグレード!$Q$16/12,B251,MAX(Jグレード!$O$15*12),Jグレード!$P$12))</f>
        <v>76747.970996797128</v>
      </c>
      <c r="E251" s="8">
        <f>IF(C251=0,0,-IPMT(Jグレード!$Q$16/12,B251,MAX(Jグレード!$O$15*12),Jグレード!$P$12))</f>
        <v>8760.7332317506844</v>
      </c>
      <c r="F251" s="9">
        <f t="shared" si="9"/>
        <v>13940425.199804327</v>
      </c>
      <c r="H251" s="177"/>
      <c r="I251" s="6"/>
      <c r="J251" s="25"/>
      <c r="K251" s="8"/>
      <c r="L251" s="8"/>
      <c r="M251" s="25"/>
    </row>
    <row r="252" spans="1:13" hidden="1" x14ac:dyDescent="0.15">
      <c r="A252" s="175"/>
      <c r="B252" s="6">
        <v>249</v>
      </c>
      <c r="C252" s="8">
        <f t="shared" si="8"/>
        <v>85508.704228547809</v>
      </c>
      <c r="D252" s="8">
        <f>IF(C252=0,0,-PPMT(Jグレード!$Q$16/12,B252,MAX(Jグレード!$O$15*12),Jグレード!$P$12))</f>
        <v>76795.938478670127</v>
      </c>
      <c r="E252" s="8">
        <f>IF(C252=0,0,-IPMT(Jグレード!$Q$16/12,B252,MAX(Jグレード!$O$15*12),Jグレード!$P$12))</f>
        <v>8712.7657498776862</v>
      </c>
      <c r="F252" s="9">
        <f t="shared" si="9"/>
        <v>13863629.261325656</v>
      </c>
      <c r="H252" s="177"/>
      <c r="I252" s="6"/>
      <c r="J252" s="25"/>
      <c r="K252" s="8"/>
      <c r="L252" s="8"/>
      <c r="M252" s="25"/>
    </row>
    <row r="253" spans="1:13" hidden="1" x14ac:dyDescent="0.15">
      <c r="A253" s="175"/>
      <c r="B253" s="6">
        <v>250</v>
      </c>
      <c r="C253" s="8">
        <f t="shared" si="8"/>
        <v>85508.704228547809</v>
      </c>
      <c r="D253" s="8">
        <f>IF(C253=0,0,-PPMT(Jグレード!$Q$16/12,B253,MAX(Jグレード!$O$15*12),Jグレード!$P$12))</f>
        <v>76843.935940219293</v>
      </c>
      <c r="E253" s="8">
        <f>IF(C253=0,0,-IPMT(Jグレード!$Q$16/12,B253,MAX(Jグレード!$O$15*12),Jグレード!$P$12))</f>
        <v>8664.7682883285161</v>
      </c>
      <c r="F253" s="9">
        <f t="shared" si="9"/>
        <v>13786785.325385436</v>
      </c>
      <c r="H253" s="177"/>
      <c r="I253" s="6"/>
      <c r="J253" s="25"/>
      <c r="K253" s="8"/>
      <c r="L253" s="8"/>
      <c r="M253" s="25"/>
    </row>
    <row r="254" spans="1:13" hidden="1" x14ac:dyDescent="0.15">
      <c r="A254" s="175"/>
      <c r="B254" s="6">
        <v>251</v>
      </c>
      <c r="C254" s="8">
        <f t="shared" si="8"/>
        <v>85508.704228547809</v>
      </c>
      <c r="D254" s="8">
        <f>IF(C254=0,0,-PPMT(Jグレード!$Q$16/12,B254,MAX(Jグレード!$O$15*12),Jグレード!$P$12))</f>
        <v>76891.963400181936</v>
      </c>
      <c r="E254" s="8">
        <f>IF(C254=0,0,-IPMT(Jグレード!$Q$16/12,B254,MAX(Jグレード!$O$15*12),Jグレード!$P$12))</f>
        <v>8616.7408283658788</v>
      </c>
      <c r="F254" s="9">
        <f t="shared" si="9"/>
        <v>13709893.361985255</v>
      </c>
      <c r="H254" s="177"/>
      <c r="I254" s="6"/>
      <c r="J254" s="25"/>
      <c r="K254" s="8"/>
      <c r="L254" s="8"/>
      <c r="M254" s="25"/>
    </row>
    <row r="255" spans="1:13" hidden="1" x14ac:dyDescent="0.15">
      <c r="A255" s="175"/>
      <c r="B255" s="6">
        <v>252</v>
      </c>
      <c r="C255" s="8">
        <f t="shared" si="8"/>
        <v>85508.704228547809</v>
      </c>
      <c r="D255" s="8">
        <f>IF(C255=0,0,-PPMT(Jグレード!$Q$16/12,B255,MAX(Jグレード!$O$15*12),Jグレード!$P$12))</f>
        <v>76940.020877307034</v>
      </c>
      <c r="E255" s="8">
        <f>IF(C255=0,0,-IPMT(Jグレード!$Q$16/12,B255,MAX(Jグレード!$O$15*12),Jグレード!$P$12))</f>
        <v>8568.6833512407666</v>
      </c>
      <c r="F255" s="9">
        <f t="shared" si="9"/>
        <v>13632953.341107948</v>
      </c>
      <c r="H255" s="177"/>
      <c r="I255" s="6"/>
      <c r="J255" s="25"/>
      <c r="K255" s="8"/>
      <c r="L255" s="8"/>
      <c r="M255" s="25"/>
    </row>
    <row r="256" spans="1:13" hidden="1" x14ac:dyDescent="0.15">
      <c r="A256" s="176" t="s">
        <v>111</v>
      </c>
      <c r="B256" s="6">
        <v>253</v>
      </c>
      <c r="C256" s="8">
        <f t="shared" si="8"/>
        <v>85508.704228547809</v>
      </c>
      <c r="D256" s="8">
        <f>IF(C256=0,0,-PPMT(Jグレード!$Q$16/12,B256,MAX(Jグレード!$O$15*12),Jグレード!$P$12))</f>
        <v>76988.108390355366</v>
      </c>
      <c r="E256" s="8">
        <f>IF(C256=0,0,-IPMT(Jグレード!$Q$16/12,B256,MAX(Jグレード!$O$15*12),Jグレード!$P$12))</f>
        <v>8520.5958381924502</v>
      </c>
      <c r="F256" s="9">
        <f t="shared" si="9"/>
        <v>13555965.232717592</v>
      </c>
      <c r="H256" s="177"/>
      <c r="I256" s="6">
        <v>42</v>
      </c>
      <c r="J256" s="8">
        <f>IF(M250&lt;0.01,0,J$250)</f>
        <v>97615.60552677844</v>
      </c>
      <c r="K256" s="8">
        <f>IF(J256=0,0,-PPMT(Jグレード!$Q$16/2,I256,MAX(Jグレード!$O$15*2),Jグレード!$P$13))</f>
        <v>87574.579830189861</v>
      </c>
      <c r="L256" s="8">
        <f>IF(J256=0,0,-IPMT(Jグレード!$Q$16/2,基本!I256,MAX(Jグレード!$O$15*2),Jグレード!$P$13))</f>
        <v>10041.02569658858</v>
      </c>
      <c r="M256" s="8">
        <f>IF(M250&lt;0,0,M250-K256)</f>
        <v>2590032.272593433</v>
      </c>
    </row>
    <row r="257" spans="1:13" hidden="1" x14ac:dyDescent="0.15">
      <c r="A257" s="176"/>
      <c r="B257" s="6">
        <v>254</v>
      </c>
      <c r="C257" s="8">
        <f t="shared" si="8"/>
        <v>85508.704228547809</v>
      </c>
      <c r="D257" s="8">
        <f>IF(C257=0,0,-PPMT(Jグレード!$Q$16/12,B257,MAX(Jグレード!$O$15*12),Jグレード!$P$12))</f>
        <v>77036.225958099341</v>
      </c>
      <c r="E257" s="8">
        <f>IF(C257=0,0,-IPMT(Jグレード!$Q$16/12,B257,MAX(Jグレード!$O$15*12),Jグレード!$P$12))</f>
        <v>8472.4782704484787</v>
      </c>
      <c r="F257" s="9">
        <f t="shared" si="9"/>
        <v>13478929.006759493</v>
      </c>
      <c r="H257" s="178" t="s">
        <v>111</v>
      </c>
      <c r="I257" s="6"/>
      <c r="J257" s="25"/>
      <c r="K257" s="8"/>
      <c r="L257" s="8"/>
      <c r="M257" s="25"/>
    </row>
    <row r="258" spans="1:13" hidden="1" x14ac:dyDescent="0.15">
      <c r="A258" s="176"/>
      <c r="B258" s="6">
        <v>255</v>
      </c>
      <c r="C258" s="8">
        <f t="shared" si="8"/>
        <v>85508.704228547809</v>
      </c>
      <c r="D258" s="8">
        <f>IF(C258=0,0,-PPMT(Jグレード!$Q$16/12,B258,MAX(Jグレード!$O$15*12),Jグレード!$P$12))</f>
        <v>77084.373599323153</v>
      </c>
      <c r="E258" s="8">
        <f>IF(C258=0,0,-IPMT(Jグレード!$Q$16/12,B258,MAX(Jグレード!$O$15*12),Jグレード!$P$12))</f>
        <v>8424.3306292246652</v>
      </c>
      <c r="F258" s="9">
        <f t="shared" si="9"/>
        <v>13401844.63316017</v>
      </c>
      <c r="H258" s="178"/>
      <c r="I258" s="6"/>
      <c r="J258" s="25"/>
      <c r="K258" s="8"/>
      <c r="L258" s="8"/>
      <c r="M258" s="25"/>
    </row>
    <row r="259" spans="1:13" hidden="1" x14ac:dyDescent="0.15">
      <c r="A259" s="176"/>
      <c r="B259" s="6">
        <v>256</v>
      </c>
      <c r="C259" s="8">
        <f t="shared" si="8"/>
        <v>85508.704228547809</v>
      </c>
      <c r="D259" s="8">
        <f>IF(C259=0,0,-PPMT(Jグレード!$Q$16/12,B259,MAX(Jグレード!$O$15*12),Jグレード!$P$12))</f>
        <v>77132.551332822724</v>
      </c>
      <c r="E259" s="8">
        <f>IF(C259=0,0,-IPMT(Jグレード!$Q$16/12,B259,MAX(Jグレード!$O$15*12),Jグレード!$P$12))</f>
        <v>8376.1528957250885</v>
      </c>
      <c r="F259" s="9">
        <f t="shared" si="9"/>
        <v>13324712.081827348</v>
      </c>
      <c r="H259" s="178"/>
      <c r="I259" s="6"/>
      <c r="J259" s="25"/>
      <c r="K259" s="8"/>
      <c r="L259" s="8"/>
      <c r="M259" s="25"/>
    </row>
    <row r="260" spans="1:13" hidden="1" x14ac:dyDescent="0.15">
      <c r="A260" s="176"/>
      <c r="B260" s="6">
        <v>257</v>
      </c>
      <c r="C260" s="8">
        <f t="shared" si="8"/>
        <v>85508.704228547809</v>
      </c>
      <c r="D260" s="8">
        <f>IF(C260=0,0,-PPMT(Jグレード!$Q$16/12,B260,MAX(Jグレード!$O$15*12),Jグレード!$P$12))</f>
        <v>77180.759177405736</v>
      </c>
      <c r="E260" s="8">
        <f>IF(C260=0,0,-IPMT(Jグレード!$Q$16/12,B260,MAX(Jグレード!$O$15*12),Jグレード!$P$12))</f>
        <v>8327.9450511420746</v>
      </c>
      <c r="F260" s="9">
        <f t="shared" si="9"/>
        <v>13247531.322649943</v>
      </c>
      <c r="H260" s="178"/>
      <c r="I260" s="6"/>
      <c r="J260" s="25"/>
      <c r="K260" s="8"/>
      <c r="L260" s="8"/>
      <c r="M260" s="25"/>
    </row>
    <row r="261" spans="1:13" hidden="1" x14ac:dyDescent="0.15">
      <c r="A261" s="176"/>
      <c r="B261" s="6">
        <v>258</v>
      </c>
      <c r="C261" s="8">
        <f t="shared" si="8"/>
        <v>85508.704228547809</v>
      </c>
      <c r="D261" s="8">
        <f>IF(C261=0,0,-PPMT(Jグレード!$Q$16/12,B261,MAX(Jグレード!$O$15*12),Jグレード!$P$12))</f>
        <v>77228.997151891614</v>
      </c>
      <c r="E261" s="8">
        <f>IF(C261=0,0,-IPMT(Jグレード!$Q$16/12,B261,MAX(Jグレード!$O$15*12),Jグレード!$P$12))</f>
        <v>8279.7070766561937</v>
      </c>
      <c r="F261" s="9">
        <f t="shared" si="9"/>
        <v>13170302.325498052</v>
      </c>
      <c r="H261" s="178"/>
      <c r="I261" s="6"/>
      <c r="J261" s="25"/>
      <c r="K261" s="8"/>
      <c r="L261" s="8"/>
      <c r="M261" s="25"/>
    </row>
    <row r="262" spans="1:13" hidden="1" x14ac:dyDescent="0.15">
      <c r="A262" s="176"/>
      <c r="B262" s="6">
        <v>259</v>
      </c>
      <c r="C262" s="8">
        <f t="shared" si="8"/>
        <v>85508.704228547809</v>
      </c>
      <c r="D262" s="8">
        <f>IF(C262=0,0,-PPMT(Jグレード!$Q$16/12,B262,MAX(Jグレード!$O$15*12),Jグレード!$P$12))</f>
        <v>77277.265275111553</v>
      </c>
      <c r="E262" s="8">
        <f>IF(C262=0,0,-IPMT(Jグレード!$Q$16/12,B262,MAX(Jグレード!$O$15*12),Jグレード!$P$12))</f>
        <v>8231.4389534362635</v>
      </c>
      <c r="F262" s="9">
        <f t="shared" si="9"/>
        <v>13093025.060222941</v>
      </c>
      <c r="H262" s="178"/>
      <c r="I262" s="6">
        <v>43</v>
      </c>
      <c r="J262" s="8">
        <f>IF(M256&lt;0.01,0,J$256)</f>
        <v>97615.60552677844</v>
      </c>
      <c r="K262" s="8">
        <f>IF(J262=0,0,-PPMT(Jグレード!$Q$16/2,I262,MAX(Jグレード!$O$15*2),Jグレード!$P$13))</f>
        <v>87902.984504553082</v>
      </c>
      <c r="L262" s="8">
        <f>IF(J262=0,0,-IPMT(Jグレード!$Q$16/2,基本!I262,MAX(Jグレード!$O$15*2),Jグレード!$P$13))</f>
        <v>9712.6210222253667</v>
      </c>
      <c r="M262" s="8">
        <f>IF(M256&lt;0,0,M256-K262)</f>
        <v>2502129.28808888</v>
      </c>
    </row>
    <row r="263" spans="1:13" hidden="1" x14ac:dyDescent="0.15">
      <c r="A263" s="176"/>
      <c r="B263" s="6">
        <v>260</v>
      </c>
      <c r="C263" s="8">
        <f t="shared" si="8"/>
        <v>85508.704228547809</v>
      </c>
      <c r="D263" s="8">
        <f>IF(C263=0,0,-PPMT(Jグレード!$Q$16/12,B263,MAX(Jグレード!$O$15*12),Jグレード!$P$12))</f>
        <v>77325.563565908495</v>
      </c>
      <c r="E263" s="8">
        <f>IF(C263=0,0,-IPMT(Jグレード!$Q$16/12,B263,MAX(Jグレード!$O$15*12),Jグレード!$P$12))</f>
        <v>8183.1406626393155</v>
      </c>
      <c r="F263" s="9">
        <f t="shared" si="9"/>
        <v>13015699.496657033</v>
      </c>
      <c r="H263" s="178"/>
      <c r="I263" s="6"/>
      <c r="J263" s="25"/>
      <c r="K263" s="8"/>
      <c r="L263" s="8"/>
      <c r="M263" s="25"/>
    </row>
    <row r="264" spans="1:13" hidden="1" x14ac:dyDescent="0.15">
      <c r="A264" s="176"/>
      <c r="B264" s="6">
        <v>261</v>
      </c>
      <c r="C264" s="8">
        <f t="shared" si="8"/>
        <v>85508.704228547809</v>
      </c>
      <c r="D264" s="8">
        <f>IF(C264=0,0,-PPMT(Jグレード!$Q$16/12,B264,MAX(Jグレード!$O$15*12),Jグレード!$P$12))</f>
        <v>77373.892043137195</v>
      </c>
      <c r="E264" s="8">
        <f>IF(C264=0,0,-IPMT(Jグレード!$Q$16/12,B264,MAX(Jグレード!$O$15*12),Jグレード!$P$12))</f>
        <v>8134.8121854106248</v>
      </c>
      <c r="F264" s="9">
        <f t="shared" si="9"/>
        <v>12938325.604613895</v>
      </c>
      <c r="H264" s="178"/>
      <c r="I264" s="6"/>
      <c r="J264" s="25"/>
      <c r="K264" s="8"/>
      <c r="L264" s="8"/>
      <c r="M264" s="25"/>
    </row>
    <row r="265" spans="1:13" hidden="1" x14ac:dyDescent="0.15">
      <c r="A265" s="176"/>
      <c r="B265" s="6">
        <v>262</v>
      </c>
      <c r="C265" s="8">
        <f t="shared" si="8"/>
        <v>85508.704228547809</v>
      </c>
      <c r="D265" s="8">
        <f>IF(C265=0,0,-PPMT(Jグレード!$Q$16/12,B265,MAX(Jグレード!$O$15*12),Jグレード!$P$12))</f>
        <v>77422.250725664155</v>
      </c>
      <c r="E265" s="8">
        <f>IF(C265=0,0,-IPMT(Jグレード!$Q$16/12,B265,MAX(Jグレード!$O$15*12),Jグレード!$P$12))</f>
        <v>8086.4535028836644</v>
      </c>
      <c r="F265" s="9">
        <f t="shared" si="9"/>
        <v>12860903.35388823</v>
      </c>
      <c r="H265" s="178"/>
      <c r="I265" s="6"/>
      <c r="J265" s="25"/>
      <c r="K265" s="8"/>
      <c r="L265" s="8"/>
      <c r="M265" s="25"/>
    </row>
    <row r="266" spans="1:13" hidden="1" x14ac:dyDescent="0.15">
      <c r="A266" s="176"/>
      <c r="B266" s="6">
        <v>263</v>
      </c>
      <c r="C266" s="8">
        <f t="shared" si="8"/>
        <v>85508.704228547809</v>
      </c>
      <c r="D266" s="8">
        <f>IF(C266=0,0,-PPMT(Jグレード!$Q$16/12,B266,MAX(Jグレード!$O$15*12),Jグレード!$P$12))</f>
        <v>77470.639632367689</v>
      </c>
      <c r="E266" s="8">
        <f>IF(C266=0,0,-IPMT(Jグレード!$Q$16/12,B266,MAX(Jグレード!$O$15*12),Jグレード!$P$12))</f>
        <v>8038.0645961801229</v>
      </c>
      <c r="F266" s="9">
        <f t="shared" si="9"/>
        <v>12783432.714255862</v>
      </c>
      <c r="H266" s="178"/>
      <c r="I266" s="6"/>
      <c r="J266" s="25"/>
      <c r="K266" s="8"/>
      <c r="L266" s="8"/>
      <c r="M266" s="25"/>
    </row>
    <row r="267" spans="1:13" hidden="1" x14ac:dyDescent="0.15">
      <c r="A267" s="176"/>
      <c r="B267" s="6">
        <v>264</v>
      </c>
      <c r="C267" s="8">
        <f t="shared" si="8"/>
        <v>85508.704228547809</v>
      </c>
      <c r="D267" s="8">
        <f>IF(C267=0,0,-PPMT(Jグレード!$Q$16/12,B267,MAX(Jグレード!$O$15*12),Jグレード!$P$12))</f>
        <v>77519.058782137916</v>
      </c>
      <c r="E267" s="8">
        <f>IF(C267=0,0,-IPMT(Jグレード!$Q$16/12,B267,MAX(Jグレード!$O$15*12),Jグレード!$P$12))</f>
        <v>7989.6454464098952</v>
      </c>
      <c r="F267" s="9">
        <f t="shared" si="9"/>
        <v>12705913.655473724</v>
      </c>
      <c r="H267" s="178"/>
      <c r="I267" s="6"/>
      <c r="J267" s="25"/>
      <c r="K267" s="8"/>
      <c r="L267" s="8"/>
      <c r="M267" s="25"/>
    </row>
    <row r="268" spans="1:13" hidden="1" x14ac:dyDescent="0.15">
      <c r="A268" s="175" t="s">
        <v>112</v>
      </c>
      <c r="B268" s="6">
        <v>265</v>
      </c>
      <c r="C268" s="8">
        <f t="shared" si="8"/>
        <v>85508.704228547809</v>
      </c>
      <c r="D268" s="8">
        <f>IF(C268=0,0,-PPMT(Jグレード!$Q$16/12,B268,MAX(Jグレード!$O$15*12),Jグレード!$P$12))</f>
        <v>77567.508193876754</v>
      </c>
      <c r="E268" s="8">
        <f>IF(C268=0,0,-IPMT(Jグレード!$Q$16/12,B268,MAX(Jグレード!$O$15*12),Jグレード!$P$12))</f>
        <v>7941.1960346710575</v>
      </c>
      <c r="F268" s="9">
        <f t="shared" si="9"/>
        <v>12628346.147279847</v>
      </c>
      <c r="H268" s="178"/>
      <c r="I268" s="6">
        <v>44</v>
      </c>
      <c r="J268" s="8">
        <f>IF(M262&lt;0.01,0,J$262)</f>
        <v>97615.60552677844</v>
      </c>
      <c r="K268" s="8">
        <f>IF(J268=0,0,-PPMT(Jグレード!$Q$16/2,I268,MAX(Jグレード!$O$15*2),Jグレード!$P$13))</f>
        <v>88232.620696445156</v>
      </c>
      <c r="L268" s="8">
        <f>IF(J268=0,0,-IPMT(Jグレード!$Q$16/2,基本!I268,MAX(Jグレード!$O$15*2),Jグレード!$P$13))</f>
        <v>9382.9848303332928</v>
      </c>
      <c r="M268" s="8">
        <f>IF(M262&lt;0,0,M262-K268)</f>
        <v>2413896.667392435</v>
      </c>
    </row>
    <row r="269" spans="1:13" hidden="1" x14ac:dyDescent="0.15">
      <c r="A269" s="175"/>
      <c r="B269" s="6">
        <v>266</v>
      </c>
      <c r="C269" s="8">
        <f t="shared" si="8"/>
        <v>85508.704228547809</v>
      </c>
      <c r="D269" s="8">
        <f>IF(C269=0,0,-PPMT(Jグレード!$Q$16/12,B269,MAX(Jグレード!$O$15*12),Jグレード!$P$12))</f>
        <v>77615.987886497926</v>
      </c>
      <c r="E269" s="8">
        <f>IF(C269=0,0,-IPMT(Jグレード!$Q$16/12,B269,MAX(Jグレード!$O$15*12),Jグレード!$P$12))</f>
        <v>7892.7163420498864</v>
      </c>
      <c r="F269" s="9">
        <f t="shared" si="9"/>
        <v>12550730.15939335</v>
      </c>
      <c r="H269" s="177" t="s">
        <v>112</v>
      </c>
      <c r="I269" s="6"/>
      <c r="J269" s="25"/>
      <c r="K269" s="8"/>
      <c r="L269" s="8"/>
      <c r="M269" s="25"/>
    </row>
    <row r="270" spans="1:13" hidden="1" x14ac:dyDescent="0.15">
      <c r="A270" s="175"/>
      <c r="B270" s="6">
        <v>267</v>
      </c>
      <c r="C270" s="8">
        <f t="shared" si="8"/>
        <v>85508.704228547809</v>
      </c>
      <c r="D270" s="8">
        <f>IF(C270=0,0,-PPMT(Jグレード!$Q$16/12,B270,MAX(Jグレード!$O$15*12),Jグレード!$P$12))</f>
        <v>77664.497878926981</v>
      </c>
      <c r="E270" s="8">
        <f>IF(C270=0,0,-IPMT(Jグレード!$Q$16/12,B270,MAX(Jグレード!$O$15*12),Jグレード!$P$12))</f>
        <v>7844.2063496208239</v>
      </c>
      <c r="F270" s="9">
        <f t="shared" si="9"/>
        <v>12473065.661514422</v>
      </c>
      <c r="H270" s="177"/>
      <c r="I270" s="6"/>
      <c r="J270" s="25"/>
      <c r="K270" s="8"/>
      <c r="L270" s="8"/>
      <c r="M270" s="25"/>
    </row>
    <row r="271" spans="1:13" hidden="1" x14ac:dyDescent="0.15">
      <c r="A271" s="175"/>
      <c r="B271" s="6">
        <v>268</v>
      </c>
      <c r="C271" s="8">
        <f t="shared" si="8"/>
        <v>85508.704228547809</v>
      </c>
      <c r="D271" s="8">
        <f>IF(C271=0,0,-PPMT(Jグレード!$Q$16/12,B271,MAX(Jグレード!$O$15*12),Jグレード!$P$12))</f>
        <v>77713.038190101317</v>
      </c>
      <c r="E271" s="8">
        <f>IF(C271=0,0,-IPMT(Jグレード!$Q$16/12,B271,MAX(Jグレード!$O$15*12),Jグレード!$P$12))</f>
        <v>7795.6660384464949</v>
      </c>
      <c r="F271" s="9">
        <f t="shared" si="9"/>
        <v>12395352.62332432</v>
      </c>
      <c r="H271" s="177"/>
      <c r="I271" s="6"/>
      <c r="J271" s="25"/>
      <c r="K271" s="8"/>
      <c r="L271" s="8"/>
      <c r="M271" s="25"/>
    </row>
    <row r="272" spans="1:13" hidden="1" x14ac:dyDescent="0.15">
      <c r="A272" s="175"/>
      <c r="B272" s="6">
        <v>269</v>
      </c>
      <c r="C272" s="8">
        <f t="shared" si="8"/>
        <v>85508.704228547809</v>
      </c>
      <c r="D272" s="8">
        <f>IF(C272=0,0,-PPMT(Jグレード!$Q$16/12,B272,MAX(Jグレード!$O$15*12),Jグレード!$P$12))</f>
        <v>77761.608838970133</v>
      </c>
      <c r="E272" s="8">
        <f>IF(C272=0,0,-IPMT(Jグレード!$Q$16/12,B272,MAX(Jグレード!$O$15*12),Jグレード!$P$12))</f>
        <v>7747.0953895776829</v>
      </c>
      <c r="F272" s="9">
        <f t="shared" si="9"/>
        <v>12317591.01448535</v>
      </c>
      <c r="H272" s="177"/>
      <c r="I272" s="6"/>
      <c r="J272" s="25"/>
      <c r="K272" s="8"/>
      <c r="L272" s="8"/>
      <c r="M272" s="25"/>
    </row>
    <row r="273" spans="1:13" hidden="1" x14ac:dyDescent="0.15">
      <c r="A273" s="175"/>
      <c r="B273" s="6">
        <v>270</v>
      </c>
      <c r="C273" s="8">
        <f t="shared" ref="C273:C336" si="10">IF(F272&lt;1,0,C272)</f>
        <v>85508.704228547809</v>
      </c>
      <c r="D273" s="8">
        <f>IF(C273=0,0,-PPMT(Jグレード!$Q$16/12,B273,MAX(Jグレード!$O$15*12),Jグレード!$P$12))</f>
        <v>77810.209844494486</v>
      </c>
      <c r="E273" s="8">
        <f>IF(C273=0,0,-IPMT(Jグレード!$Q$16/12,B273,MAX(Jグレード!$O$15*12),Jグレード!$P$12))</f>
        <v>7698.4943840533251</v>
      </c>
      <c r="F273" s="9">
        <f t="shared" ref="F273:F336" si="11">IF(F272&lt;0,0,F272-D273)</f>
        <v>12239780.804640856</v>
      </c>
      <c r="H273" s="177"/>
      <c r="I273" s="6"/>
      <c r="J273" s="25"/>
      <c r="K273" s="8"/>
      <c r="L273" s="8"/>
      <c r="M273" s="25"/>
    </row>
    <row r="274" spans="1:13" hidden="1" x14ac:dyDescent="0.15">
      <c r="A274" s="175"/>
      <c r="B274" s="6">
        <v>271</v>
      </c>
      <c r="C274" s="8">
        <f t="shared" si="10"/>
        <v>85508.704228547809</v>
      </c>
      <c r="D274" s="8">
        <f>IF(C274=0,0,-PPMT(Jグレード!$Q$16/12,B274,MAX(Jグレード!$O$15*12),Jグレード!$P$12))</f>
        <v>77858.841225647295</v>
      </c>
      <c r="E274" s="8">
        <f>IF(C274=0,0,-IPMT(Jグレード!$Q$16/12,B274,MAX(Jグレード!$O$15*12),Jグレード!$P$12))</f>
        <v>7649.8630029005153</v>
      </c>
      <c r="F274" s="9">
        <f t="shared" si="11"/>
        <v>12161921.963415209</v>
      </c>
      <c r="H274" s="177"/>
      <c r="I274" s="6">
        <v>45</v>
      </c>
      <c r="J274" s="8">
        <f>IF(M268&lt;0.01,0,J$268)</f>
        <v>97615.60552677844</v>
      </c>
      <c r="K274" s="8">
        <f>IF(J274=0,0,-PPMT(Jグレード!$Q$16/2,I274,MAX(Jグレード!$O$15*2),Jグレード!$P$13))</f>
        <v>88563.493024056821</v>
      </c>
      <c r="L274" s="8">
        <f>IF(J274=0,0,-IPMT(Jグレード!$Q$16/2,基本!I274,MAX(Jグレード!$O$15*2),Jグレード!$P$13))</f>
        <v>9052.112502721624</v>
      </c>
      <c r="M274" s="8">
        <f>IF(M268&lt;0,0,M268-K274)</f>
        <v>2325333.1743683782</v>
      </c>
    </row>
    <row r="275" spans="1:13" hidden="1" x14ac:dyDescent="0.15">
      <c r="A275" s="175"/>
      <c r="B275" s="6">
        <v>272</v>
      </c>
      <c r="C275" s="8">
        <f t="shared" si="10"/>
        <v>85508.704228547809</v>
      </c>
      <c r="D275" s="8">
        <f>IF(C275=0,0,-PPMT(Jグレード!$Q$16/12,B275,MAX(Jグレード!$O$15*12),Jグレード!$P$12))</f>
        <v>77907.503001413323</v>
      </c>
      <c r="E275" s="8">
        <f>IF(C275=0,0,-IPMT(Jグレード!$Q$16/12,B275,MAX(Jグレード!$O$15*12),Jグレード!$P$12))</f>
        <v>7601.2012271344865</v>
      </c>
      <c r="F275" s="9">
        <f t="shared" si="11"/>
        <v>12084014.460413795</v>
      </c>
      <c r="H275" s="177"/>
      <c r="I275" s="6"/>
      <c r="J275" s="25"/>
      <c r="K275" s="8"/>
      <c r="L275" s="8"/>
      <c r="M275" s="25"/>
    </row>
    <row r="276" spans="1:13" hidden="1" x14ac:dyDescent="0.15">
      <c r="A276" s="175"/>
      <c r="B276" s="6">
        <v>273</v>
      </c>
      <c r="C276" s="8">
        <f t="shared" si="10"/>
        <v>85508.704228547809</v>
      </c>
      <c r="D276" s="8">
        <f>IF(C276=0,0,-PPMT(Jグレード!$Q$16/12,B276,MAX(Jグレード!$O$15*12),Jグレード!$P$12))</f>
        <v>77956.195190789207</v>
      </c>
      <c r="E276" s="8">
        <f>IF(C276=0,0,-IPMT(Jグレード!$Q$16/12,B276,MAX(Jグレード!$O$15*12),Jグレード!$P$12))</f>
        <v>7552.509037758603</v>
      </c>
      <c r="F276" s="9">
        <f t="shared" si="11"/>
        <v>12006058.265223006</v>
      </c>
      <c r="H276" s="177"/>
      <c r="I276" s="6"/>
      <c r="J276" s="25"/>
      <c r="K276" s="8"/>
      <c r="L276" s="8"/>
      <c r="M276" s="25"/>
    </row>
    <row r="277" spans="1:13" hidden="1" x14ac:dyDescent="0.15">
      <c r="A277" s="175"/>
      <c r="B277" s="6">
        <v>274</v>
      </c>
      <c r="C277" s="8">
        <f t="shared" si="10"/>
        <v>85508.704228547809</v>
      </c>
      <c r="D277" s="8">
        <f>IF(C277=0,0,-PPMT(Jグレード!$Q$16/12,B277,MAX(Jグレード!$O$15*12),Jグレード!$P$12))</f>
        <v>78004.917812783446</v>
      </c>
      <c r="E277" s="8">
        <f>IF(C277=0,0,-IPMT(Jグレード!$Q$16/12,B277,MAX(Jグレード!$O$15*12),Jグレード!$P$12))</f>
        <v>7503.7864157643617</v>
      </c>
      <c r="F277" s="9">
        <f t="shared" si="11"/>
        <v>11928053.347410223</v>
      </c>
      <c r="H277" s="177"/>
      <c r="I277" s="6"/>
      <c r="J277" s="25"/>
      <c r="K277" s="8"/>
      <c r="L277" s="8"/>
      <c r="M277" s="25"/>
    </row>
    <row r="278" spans="1:13" hidden="1" x14ac:dyDescent="0.15">
      <c r="A278" s="175"/>
      <c r="B278" s="6">
        <v>275</v>
      </c>
      <c r="C278" s="8">
        <f t="shared" si="10"/>
        <v>85508.704228547809</v>
      </c>
      <c r="D278" s="8">
        <f>IF(C278=0,0,-PPMT(Jグレード!$Q$16/12,B278,MAX(Jグレード!$O$15*12),Jグレード!$P$12))</f>
        <v>78053.670886416439</v>
      </c>
      <c r="E278" s="8">
        <f>IF(C278=0,0,-IPMT(Jグレード!$Q$16/12,B278,MAX(Jグレード!$O$15*12),Jグレード!$P$12))</f>
        <v>7455.0333421313717</v>
      </c>
      <c r="F278" s="9">
        <f t="shared" si="11"/>
        <v>11849999.676523807</v>
      </c>
      <c r="H278" s="177"/>
      <c r="I278" s="6"/>
      <c r="J278" s="25"/>
      <c r="K278" s="8"/>
      <c r="L278" s="8"/>
      <c r="M278" s="25"/>
    </row>
    <row r="279" spans="1:13" hidden="1" x14ac:dyDescent="0.15">
      <c r="A279" s="175"/>
      <c r="B279" s="6">
        <v>276</v>
      </c>
      <c r="C279" s="8">
        <f t="shared" si="10"/>
        <v>85508.704228547809</v>
      </c>
      <c r="D279" s="8">
        <f>IF(C279=0,0,-PPMT(Jグレード!$Q$16/12,B279,MAX(Jグレード!$O$15*12),Jグレード!$P$12))</f>
        <v>78102.454430720449</v>
      </c>
      <c r="E279" s="8">
        <f>IF(C279=0,0,-IPMT(Jグレード!$Q$16/12,B279,MAX(Jグレード!$O$15*12),Jグレード!$P$12))</f>
        <v>7406.2497978273605</v>
      </c>
      <c r="F279" s="9">
        <f t="shared" si="11"/>
        <v>11771897.222093087</v>
      </c>
      <c r="H279" s="177"/>
      <c r="I279" s="6"/>
      <c r="J279" s="25"/>
      <c r="K279" s="8"/>
      <c r="L279" s="8"/>
      <c r="M279" s="25"/>
    </row>
    <row r="280" spans="1:13" hidden="1" x14ac:dyDescent="0.15">
      <c r="A280" s="176" t="s">
        <v>113</v>
      </c>
      <c r="B280" s="6">
        <v>277</v>
      </c>
      <c r="C280" s="8">
        <f t="shared" si="10"/>
        <v>85508.704228547809</v>
      </c>
      <c r="D280" s="8">
        <f>IF(C280=0,0,-PPMT(Jグレード!$Q$16/12,B280,MAX(Jグレード!$O$15*12),Jグレード!$P$12))</f>
        <v>78151.268464739653</v>
      </c>
      <c r="E280" s="8">
        <f>IF(C280=0,0,-IPMT(Jグレード!$Q$16/12,B280,MAX(Jグレード!$O$15*12),Jグレード!$P$12))</f>
        <v>7357.4357638081592</v>
      </c>
      <c r="F280" s="9">
        <f t="shared" si="11"/>
        <v>11693745.953628346</v>
      </c>
      <c r="H280" s="177"/>
      <c r="I280" s="6">
        <v>46</v>
      </c>
      <c r="J280" s="8">
        <f>IF(M274&lt;0.01,0,J$274)</f>
        <v>97615.60552677844</v>
      </c>
      <c r="K280" s="8">
        <f>IF(J280=0,0,-PPMT(Jグレード!$Q$16/2,I280,MAX(Jグレード!$O$15*2),Jグレード!$P$13))</f>
        <v>88895.606122897021</v>
      </c>
      <c r="L280" s="8">
        <f>IF(J280=0,0,-IPMT(Jグレード!$Q$16/2,基本!I280,MAX(Jグレード!$O$15*2),Jグレード!$P$13))</f>
        <v>8719.9994038814111</v>
      </c>
      <c r="M280" s="8">
        <f>IF(M274&lt;0,0,M274-K280)</f>
        <v>2236437.5682454812</v>
      </c>
    </row>
    <row r="281" spans="1:13" hidden="1" x14ac:dyDescent="0.15">
      <c r="A281" s="176"/>
      <c r="B281" s="6">
        <v>278</v>
      </c>
      <c r="C281" s="8">
        <f t="shared" si="10"/>
        <v>85508.704228547809</v>
      </c>
      <c r="D281" s="8">
        <f>IF(C281=0,0,-PPMT(Jグレード!$Q$16/12,B281,MAX(Jグレード!$O$15*12),Jグレード!$P$12))</f>
        <v>78200.113007530119</v>
      </c>
      <c r="E281" s="8">
        <f>IF(C281=0,0,-IPMT(Jグレード!$Q$16/12,B281,MAX(Jグレード!$O$15*12),Jグレード!$P$12))</f>
        <v>7308.5912210176975</v>
      </c>
      <c r="F281" s="9">
        <f t="shared" si="11"/>
        <v>11615545.840620816</v>
      </c>
      <c r="H281" s="178" t="s">
        <v>113</v>
      </c>
      <c r="I281" s="6"/>
      <c r="J281" s="25"/>
      <c r="K281" s="8"/>
      <c r="L281" s="8"/>
      <c r="M281" s="25"/>
    </row>
    <row r="282" spans="1:13" hidden="1" x14ac:dyDescent="0.15">
      <c r="A282" s="176"/>
      <c r="B282" s="6">
        <v>279</v>
      </c>
      <c r="C282" s="8">
        <f t="shared" si="10"/>
        <v>85508.704228547809</v>
      </c>
      <c r="D282" s="8">
        <f>IF(C282=0,0,-PPMT(Jグレード!$Q$16/12,B282,MAX(Jグレード!$O$15*12),Jグレード!$P$12))</f>
        <v>78248.988078159819</v>
      </c>
      <c r="E282" s="8">
        <f>IF(C282=0,0,-IPMT(Jグレード!$Q$16/12,B282,MAX(Jグレード!$O$15*12),Jグレード!$P$12))</f>
        <v>7259.7161503879925</v>
      </c>
      <c r="F282" s="9">
        <f t="shared" si="11"/>
        <v>11537296.852542656</v>
      </c>
      <c r="H282" s="178"/>
      <c r="I282" s="6"/>
      <c r="J282" s="25"/>
      <c r="K282" s="8"/>
      <c r="L282" s="8"/>
      <c r="M282" s="25"/>
    </row>
    <row r="283" spans="1:13" hidden="1" x14ac:dyDescent="0.15">
      <c r="A283" s="176"/>
      <c r="B283" s="6">
        <v>280</v>
      </c>
      <c r="C283" s="8">
        <f t="shared" si="10"/>
        <v>85508.704228547809</v>
      </c>
      <c r="D283" s="8">
        <f>IF(C283=0,0,-PPMT(Jグレード!$Q$16/12,B283,MAX(Jグレード!$O$15*12),Jグレード!$P$12))</f>
        <v>78297.89369570867</v>
      </c>
      <c r="E283" s="8">
        <f>IF(C283=0,0,-IPMT(Jグレード!$Q$16/12,B283,MAX(Jグレード!$O$15*12),Jグレード!$P$12))</f>
        <v>7210.8105328391412</v>
      </c>
      <c r="F283" s="9">
        <f t="shared" si="11"/>
        <v>11458998.958846947</v>
      </c>
      <c r="H283" s="178"/>
      <c r="I283" s="6"/>
      <c r="J283" s="25"/>
      <c r="K283" s="8"/>
      <c r="L283" s="8"/>
      <c r="M283" s="25"/>
    </row>
    <row r="284" spans="1:13" hidden="1" x14ac:dyDescent="0.15">
      <c r="A284" s="176"/>
      <c r="B284" s="6">
        <v>281</v>
      </c>
      <c r="C284" s="8">
        <f t="shared" si="10"/>
        <v>85508.704228547809</v>
      </c>
      <c r="D284" s="8">
        <f>IF(C284=0,0,-PPMT(Jグレード!$Q$16/12,B284,MAX(Jグレード!$O$15*12),Jグレード!$P$12))</f>
        <v>78346.829879268495</v>
      </c>
      <c r="E284" s="8">
        <f>IF(C284=0,0,-IPMT(Jグレード!$Q$16/12,B284,MAX(Jグレード!$O$15*12),Jグレード!$P$12))</f>
        <v>7161.8743492793237</v>
      </c>
      <c r="F284" s="9">
        <f t="shared" si="11"/>
        <v>11380652.128967678</v>
      </c>
      <c r="H284" s="178"/>
      <c r="I284" s="6"/>
      <c r="J284" s="25"/>
      <c r="K284" s="8"/>
      <c r="L284" s="8"/>
      <c r="M284" s="25"/>
    </row>
    <row r="285" spans="1:13" hidden="1" x14ac:dyDescent="0.15">
      <c r="A285" s="176"/>
      <c r="B285" s="6">
        <v>282</v>
      </c>
      <c r="C285" s="8">
        <f t="shared" si="10"/>
        <v>85508.704228547809</v>
      </c>
      <c r="D285" s="8">
        <f>IF(C285=0,0,-PPMT(Jグレード!$Q$16/12,B285,MAX(Jグレード!$O$15*12),Jグレード!$P$12))</f>
        <v>78395.796647943032</v>
      </c>
      <c r="E285" s="8">
        <f>IF(C285=0,0,-IPMT(Jグレード!$Q$16/12,B285,MAX(Jグレード!$O$15*12),Jグレード!$P$12))</f>
        <v>7112.9075806047804</v>
      </c>
      <c r="F285" s="9">
        <f t="shared" si="11"/>
        <v>11302256.332319735</v>
      </c>
      <c r="H285" s="178"/>
      <c r="I285" s="6"/>
      <c r="J285" s="25"/>
      <c r="K285" s="8"/>
      <c r="L285" s="8"/>
      <c r="M285" s="25"/>
    </row>
    <row r="286" spans="1:13" hidden="1" x14ac:dyDescent="0.15">
      <c r="A286" s="176"/>
      <c r="B286" s="6">
        <v>283</v>
      </c>
      <c r="C286" s="8">
        <f t="shared" si="10"/>
        <v>85508.704228547809</v>
      </c>
      <c r="D286" s="8">
        <f>IF(C286=0,0,-PPMT(Jグレード!$Q$16/12,B286,MAX(Jグレード!$O$15*12),Jグレード!$P$12))</f>
        <v>78444.794020847999</v>
      </c>
      <c r="E286" s="8">
        <f>IF(C286=0,0,-IPMT(Jグレード!$Q$16/12,B286,MAX(Jグレード!$O$15*12),Jグレード!$P$12))</f>
        <v>7063.9102076998142</v>
      </c>
      <c r="F286" s="9">
        <f t="shared" si="11"/>
        <v>11223811.538298886</v>
      </c>
      <c r="H286" s="178"/>
      <c r="I286" s="6">
        <v>47</v>
      </c>
      <c r="J286" s="8">
        <f>IF(M280&lt;0.01,0,J$280)</f>
        <v>97615.60552677844</v>
      </c>
      <c r="K286" s="8">
        <f>IF(J286=0,0,-PPMT(Jグレード!$Q$16/2,I286,MAX(Jグレード!$O$15*2),Jグレード!$P$13))</f>
        <v>89228.964645857894</v>
      </c>
      <c r="L286" s="8">
        <f>IF(J286=0,0,-IPMT(Jグレード!$Q$16/2,基本!I286,MAX(Jグレード!$O$15*2),Jグレード!$P$13))</f>
        <v>8386.6408809205477</v>
      </c>
      <c r="M286" s="8">
        <f>IF(M280&lt;0,0,M280-K286)</f>
        <v>2147208.6035996233</v>
      </c>
    </row>
    <row r="287" spans="1:13" hidden="1" x14ac:dyDescent="0.15">
      <c r="A287" s="176"/>
      <c r="B287" s="6">
        <v>284</v>
      </c>
      <c r="C287" s="8">
        <f t="shared" si="10"/>
        <v>85508.704228547809</v>
      </c>
      <c r="D287" s="8">
        <f>IF(C287=0,0,-PPMT(Jグレード!$Q$16/12,B287,MAX(Jグレード!$O$15*12),Jグレード!$P$12))</f>
        <v>78493.82201711103</v>
      </c>
      <c r="E287" s="8">
        <f>IF(C287=0,0,-IPMT(Jグレード!$Q$16/12,B287,MAX(Jグレード!$O$15*12),Jグレード!$P$12))</f>
        <v>7014.8822114367858</v>
      </c>
      <c r="F287" s="9">
        <f t="shared" si="11"/>
        <v>11145317.716281775</v>
      </c>
      <c r="H287" s="178"/>
      <c r="I287" s="6"/>
      <c r="J287" s="25"/>
      <c r="K287" s="8"/>
      <c r="L287" s="8"/>
      <c r="M287" s="25"/>
    </row>
    <row r="288" spans="1:13" hidden="1" x14ac:dyDescent="0.15">
      <c r="A288" s="176"/>
      <c r="B288" s="6">
        <v>285</v>
      </c>
      <c r="C288" s="8">
        <f t="shared" si="10"/>
        <v>85508.704228547809</v>
      </c>
      <c r="D288" s="8">
        <f>IF(C288=0,0,-PPMT(Jグレード!$Q$16/12,B288,MAX(Jグレード!$O$15*12),Jグレード!$P$12))</f>
        <v>78542.880655871719</v>
      </c>
      <c r="E288" s="8">
        <f>IF(C288=0,0,-IPMT(Jグレード!$Q$16/12,B288,MAX(Jグレード!$O$15*12),Jグレード!$P$12))</f>
        <v>6965.8235726760913</v>
      </c>
      <c r="F288" s="9">
        <f t="shared" si="11"/>
        <v>11066774.835625904</v>
      </c>
      <c r="H288" s="178"/>
      <c r="I288" s="6"/>
      <c r="J288" s="25"/>
      <c r="K288" s="8"/>
      <c r="L288" s="8"/>
      <c r="M288" s="25"/>
    </row>
    <row r="289" spans="1:13" hidden="1" x14ac:dyDescent="0.15">
      <c r="A289" s="176"/>
      <c r="B289" s="6">
        <v>286</v>
      </c>
      <c r="C289" s="8">
        <f t="shared" si="10"/>
        <v>85508.704228547809</v>
      </c>
      <c r="D289" s="8">
        <f>IF(C289=0,0,-PPMT(Jグレード!$Q$16/12,B289,MAX(Jグレード!$O$15*12),Jグレード!$P$12))</f>
        <v>78591.969956281639</v>
      </c>
      <c r="E289" s="8">
        <f>IF(C289=0,0,-IPMT(Jグレード!$Q$16/12,B289,MAX(Jグレード!$O$15*12),Jグレード!$P$12))</f>
        <v>6916.7342722661715</v>
      </c>
      <c r="F289" s="9">
        <f t="shared" si="11"/>
        <v>10988182.865669621</v>
      </c>
      <c r="H289" s="178"/>
      <c r="I289" s="6"/>
      <c r="J289" s="25"/>
      <c r="K289" s="8"/>
      <c r="L289" s="8"/>
      <c r="M289" s="25"/>
    </row>
    <row r="290" spans="1:13" hidden="1" x14ac:dyDescent="0.15">
      <c r="A290" s="176"/>
      <c r="B290" s="6">
        <v>287</v>
      </c>
      <c r="C290" s="8">
        <f t="shared" si="10"/>
        <v>85508.704228547809</v>
      </c>
      <c r="D290" s="8">
        <f>IF(C290=0,0,-PPMT(Jグレード!$Q$16/12,B290,MAX(Jグレード!$O$15*12),Jグレード!$P$12))</f>
        <v>78641.089937504323</v>
      </c>
      <c r="E290" s="8">
        <f>IF(C290=0,0,-IPMT(Jグレード!$Q$16/12,B290,MAX(Jグレード!$O$15*12),Jグレード!$P$12))</f>
        <v>6867.6142910434955</v>
      </c>
      <c r="F290" s="9">
        <f t="shared" si="11"/>
        <v>10909541.775732117</v>
      </c>
      <c r="H290" s="178"/>
      <c r="I290" s="6"/>
      <c r="J290" s="25"/>
      <c r="K290" s="8"/>
      <c r="L290" s="8"/>
      <c r="M290" s="25"/>
    </row>
    <row r="291" spans="1:13" hidden="1" x14ac:dyDescent="0.15">
      <c r="A291" s="176"/>
      <c r="B291" s="6">
        <v>288</v>
      </c>
      <c r="C291" s="8">
        <f t="shared" si="10"/>
        <v>85508.704228547809</v>
      </c>
      <c r="D291" s="8">
        <f>IF(C291=0,0,-PPMT(Jグレード!$Q$16/12,B291,MAX(Jグレード!$O$15*12),Jグレード!$P$12))</f>
        <v>78690.240618715252</v>
      </c>
      <c r="E291" s="8">
        <f>IF(C291=0,0,-IPMT(Jグレード!$Q$16/12,B291,MAX(Jグレード!$O$15*12),Jグレード!$P$12))</f>
        <v>6818.4636098325545</v>
      </c>
      <c r="F291" s="9">
        <f t="shared" si="11"/>
        <v>10830851.535113402</v>
      </c>
      <c r="H291" s="178"/>
      <c r="I291" s="6"/>
      <c r="J291" s="25"/>
      <c r="K291" s="8"/>
      <c r="L291" s="8"/>
      <c r="M291" s="25"/>
    </row>
    <row r="292" spans="1:13" hidden="1" x14ac:dyDescent="0.15">
      <c r="A292" s="175" t="s">
        <v>114</v>
      </c>
      <c r="B292" s="6">
        <v>289</v>
      </c>
      <c r="C292" s="8">
        <f t="shared" si="10"/>
        <v>85508.704228547809</v>
      </c>
      <c r="D292" s="8">
        <f>IF(C292=0,0,-PPMT(Jグレード!$Q$16/12,B292,MAX(Jグレード!$O$15*12),Jグレード!$P$12))</f>
        <v>78739.422019101956</v>
      </c>
      <c r="E292" s="8">
        <f>IF(C292=0,0,-IPMT(Jグレード!$Q$16/12,B292,MAX(Jグレード!$O$15*12),Jグレード!$P$12))</f>
        <v>6769.2822094458588</v>
      </c>
      <c r="F292" s="9">
        <f t="shared" si="11"/>
        <v>10752112.1130943</v>
      </c>
      <c r="H292" s="178"/>
      <c r="I292" s="6">
        <v>48</v>
      </c>
      <c r="J292" s="8">
        <f>IF(M286&lt;0.01,0,J$286)</f>
        <v>97615.60552677844</v>
      </c>
      <c r="K292" s="8">
        <f>IF(J292=0,0,-PPMT(Jグレード!$Q$16/2,I292,MAX(Jグレード!$O$15*2),Jグレード!$P$13))</f>
        <v>89563.573263279875</v>
      </c>
      <c r="L292" s="8">
        <f>IF(J292=0,0,-IPMT(Jグレード!$Q$16/2,基本!I292,MAX(Jグレード!$O$15*2),Jグレード!$P$13))</f>
        <v>8052.0322634985805</v>
      </c>
      <c r="M292" s="8">
        <f>IF(M286&lt;0,0,M286-K292)</f>
        <v>2057645.0303363435</v>
      </c>
    </row>
    <row r="293" spans="1:13" hidden="1" x14ac:dyDescent="0.15">
      <c r="A293" s="175"/>
      <c r="B293" s="6">
        <v>290</v>
      </c>
      <c r="C293" s="8">
        <f t="shared" si="10"/>
        <v>85508.704228547809</v>
      </c>
      <c r="D293" s="8">
        <f>IF(C293=0,0,-PPMT(Jグレード!$Q$16/12,B293,MAX(Jグレード!$O$15*12),Jグレード!$P$12))</f>
        <v>78788.634157863897</v>
      </c>
      <c r="E293" s="8">
        <f>IF(C293=0,0,-IPMT(Jグレード!$Q$16/12,B293,MAX(Jグレード!$O$15*12),Jグレード!$P$12))</f>
        <v>6720.0700706839198</v>
      </c>
      <c r="F293" s="9">
        <f t="shared" si="11"/>
        <v>10673323.478936436</v>
      </c>
      <c r="H293" s="177" t="s">
        <v>114</v>
      </c>
      <c r="I293" s="6"/>
      <c r="J293" s="25"/>
      <c r="K293" s="8"/>
      <c r="L293" s="8"/>
      <c r="M293" s="25"/>
    </row>
    <row r="294" spans="1:13" hidden="1" x14ac:dyDescent="0.15">
      <c r="A294" s="175"/>
      <c r="B294" s="6">
        <v>291</v>
      </c>
      <c r="C294" s="8">
        <f t="shared" si="10"/>
        <v>85508.704228547809</v>
      </c>
      <c r="D294" s="8">
        <f>IF(C294=0,0,-PPMT(Jグレード!$Q$16/12,B294,MAX(Jグレード!$O$15*12),Jグレード!$P$12))</f>
        <v>78837.877054212557</v>
      </c>
      <c r="E294" s="8">
        <f>IF(C294=0,0,-IPMT(Jグレード!$Q$16/12,B294,MAX(Jグレード!$O$15*12),Jグレード!$P$12))</f>
        <v>6670.8271743352552</v>
      </c>
      <c r="F294" s="9">
        <f t="shared" si="11"/>
        <v>10594485.601882223</v>
      </c>
      <c r="H294" s="177"/>
      <c r="I294" s="6"/>
      <c r="J294" s="25"/>
      <c r="K294" s="8"/>
      <c r="L294" s="8"/>
      <c r="M294" s="25"/>
    </row>
    <row r="295" spans="1:13" hidden="1" x14ac:dyDescent="0.15">
      <c r="A295" s="175"/>
      <c r="B295" s="6">
        <v>292</v>
      </c>
      <c r="C295" s="8">
        <f t="shared" si="10"/>
        <v>85508.704228547809</v>
      </c>
      <c r="D295" s="8">
        <f>IF(C295=0,0,-PPMT(Jグレード!$Q$16/12,B295,MAX(Jグレード!$O$15*12),Jグレード!$P$12))</f>
        <v>78887.150727371438</v>
      </c>
      <c r="E295" s="8">
        <f>IF(C295=0,0,-IPMT(Jグレード!$Q$16/12,B295,MAX(Jグレード!$O$15*12),Jグレード!$P$12))</f>
        <v>6621.5535011763723</v>
      </c>
      <c r="F295" s="9">
        <f t="shared" si="11"/>
        <v>10515598.451154852</v>
      </c>
      <c r="H295" s="177"/>
      <c r="I295" s="6"/>
      <c r="J295" s="25"/>
      <c r="K295" s="8"/>
      <c r="L295" s="8"/>
      <c r="M295" s="25"/>
    </row>
    <row r="296" spans="1:13" hidden="1" x14ac:dyDescent="0.15">
      <c r="A296" s="175"/>
      <c r="B296" s="6">
        <v>293</v>
      </c>
      <c r="C296" s="8">
        <f t="shared" si="10"/>
        <v>85508.704228547809</v>
      </c>
      <c r="D296" s="8">
        <f>IF(C296=0,0,-PPMT(Jグレード!$Q$16/12,B296,MAX(Jグレード!$O$15*12),Jグレード!$P$12))</f>
        <v>78936.455196576062</v>
      </c>
      <c r="E296" s="8">
        <f>IF(C296=0,0,-IPMT(Jグレード!$Q$16/12,B296,MAX(Jグレード!$O$15*12),Jグレード!$P$12))</f>
        <v>6572.2490319717654</v>
      </c>
      <c r="F296" s="9">
        <f t="shared" si="11"/>
        <v>10436661.995958276</v>
      </c>
      <c r="H296" s="177"/>
      <c r="I296" s="6"/>
      <c r="J296" s="25"/>
      <c r="K296" s="8"/>
      <c r="L296" s="8"/>
      <c r="M296" s="25"/>
    </row>
    <row r="297" spans="1:13" hidden="1" x14ac:dyDescent="0.15">
      <c r="A297" s="175"/>
      <c r="B297" s="6">
        <v>294</v>
      </c>
      <c r="C297" s="8">
        <f t="shared" si="10"/>
        <v>85508.704228547809</v>
      </c>
      <c r="D297" s="8">
        <f>IF(C297=0,0,-PPMT(Jグレード!$Q$16/12,B297,MAX(Jグレード!$O$15*12),Jグレード!$P$12))</f>
        <v>78985.790481073913</v>
      </c>
      <c r="E297" s="8">
        <f>IF(C297=0,0,-IPMT(Jグレード!$Q$16/12,B297,MAX(Jグレード!$O$15*12),Jグレード!$P$12))</f>
        <v>6522.9137474739055</v>
      </c>
      <c r="F297" s="9">
        <f t="shared" si="11"/>
        <v>10357676.205477202</v>
      </c>
      <c r="H297" s="177"/>
      <c r="I297" s="6"/>
      <c r="J297" s="25"/>
      <c r="K297" s="8"/>
      <c r="L297" s="8"/>
      <c r="M297" s="25"/>
    </row>
    <row r="298" spans="1:13" hidden="1" x14ac:dyDescent="0.15">
      <c r="A298" s="175"/>
      <c r="B298" s="6">
        <v>295</v>
      </c>
      <c r="C298" s="8">
        <f t="shared" si="10"/>
        <v>85508.704228547809</v>
      </c>
      <c r="D298" s="8">
        <f>IF(C298=0,0,-PPMT(Jグレード!$Q$16/12,B298,MAX(Jグレード!$O$15*12),Jグレード!$P$12))</f>
        <v>79035.156600124581</v>
      </c>
      <c r="E298" s="8">
        <f>IF(C298=0,0,-IPMT(Jグレード!$Q$16/12,B298,MAX(Jグレード!$O$15*12),Jグレード!$P$12))</f>
        <v>6473.5476284232345</v>
      </c>
      <c r="F298" s="9">
        <f t="shared" si="11"/>
        <v>10278641.048877077</v>
      </c>
      <c r="H298" s="177"/>
      <c r="I298" s="6">
        <v>49</v>
      </c>
      <c r="J298" s="8">
        <f>IF(M292&lt;0.01,0,J$292)</f>
        <v>97615.60552677844</v>
      </c>
      <c r="K298" s="8">
        <f>IF(J298=0,0,-PPMT(Jグレード!$Q$16/2,I298,MAX(Jグレード!$O$15*2),Jグレード!$P$13))</f>
        <v>89899.436663017157</v>
      </c>
      <c r="L298" s="8">
        <f>IF(J298=0,0,-IPMT(Jグレード!$Q$16/2,基本!I298,MAX(Jグレード!$O$15*2),Jグレード!$P$13))</f>
        <v>7716.1688637612815</v>
      </c>
      <c r="M298" s="8">
        <f>IF(M292&lt;0,0,M292-K298)</f>
        <v>1967745.5936733263</v>
      </c>
    </row>
    <row r="299" spans="1:13" hidden="1" x14ac:dyDescent="0.15">
      <c r="A299" s="175"/>
      <c r="B299" s="6">
        <v>296</v>
      </c>
      <c r="C299" s="8">
        <f t="shared" si="10"/>
        <v>85508.704228547809</v>
      </c>
      <c r="D299" s="8">
        <f>IF(C299=0,0,-PPMT(Jグレード!$Q$16/12,B299,MAX(Jグレード!$O$15*12),Jグレード!$P$12))</f>
        <v>79084.553572999663</v>
      </c>
      <c r="E299" s="8">
        <f>IF(C299=0,0,-IPMT(Jグレード!$Q$16/12,B299,MAX(Jグレード!$O$15*12),Jグレード!$P$12))</f>
        <v>6424.1506555481556</v>
      </c>
      <c r="F299" s="9">
        <f t="shared" si="11"/>
        <v>10199556.495304078</v>
      </c>
      <c r="H299" s="177"/>
      <c r="I299" s="6"/>
      <c r="J299" s="25"/>
      <c r="K299" s="8"/>
      <c r="L299" s="8"/>
      <c r="M299" s="25"/>
    </row>
    <row r="300" spans="1:13" hidden="1" x14ac:dyDescent="0.15">
      <c r="A300" s="175"/>
      <c r="B300" s="6">
        <v>297</v>
      </c>
      <c r="C300" s="8">
        <f t="shared" si="10"/>
        <v>85508.704228547809</v>
      </c>
      <c r="D300" s="8">
        <f>IF(C300=0,0,-PPMT(Jグレード!$Q$16/12,B300,MAX(Jグレード!$O$15*12),Jグレード!$P$12))</f>
        <v>79133.981418982788</v>
      </c>
      <c r="E300" s="8">
        <f>IF(C300=0,0,-IPMT(Jグレード!$Q$16/12,B300,MAX(Jグレード!$O$15*12),Jグレード!$P$12))</f>
        <v>6374.7228095650298</v>
      </c>
      <c r="F300" s="9">
        <f t="shared" si="11"/>
        <v>10120422.513885096</v>
      </c>
      <c r="H300" s="177"/>
      <c r="I300" s="6"/>
      <c r="J300" s="25"/>
      <c r="K300" s="8"/>
      <c r="L300" s="8"/>
      <c r="M300" s="25"/>
    </row>
    <row r="301" spans="1:13" hidden="1" x14ac:dyDescent="0.15">
      <c r="A301" s="175"/>
      <c r="B301" s="6">
        <v>298</v>
      </c>
      <c r="C301" s="8">
        <f t="shared" si="10"/>
        <v>85508.704228547809</v>
      </c>
      <c r="D301" s="8">
        <f>IF(C301=0,0,-PPMT(Jグレード!$Q$16/12,B301,MAX(Jグレード!$O$15*12),Jグレード!$P$12))</f>
        <v>79183.440157369652</v>
      </c>
      <c r="E301" s="8">
        <f>IF(C301=0,0,-IPMT(Jグレード!$Q$16/12,B301,MAX(Jグレード!$O$15*12),Jグレード!$P$12))</f>
        <v>6325.264071178166</v>
      </c>
      <c r="F301" s="9">
        <f t="shared" si="11"/>
        <v>10041239.073727727</v>
      </c>
      <c r="H301" s="177"/>
      <c r="I301" s="6"/>
      <c r="J301" s="25"/>
      <c r="K301" s="8"/>
      <c r="L301" s="8"/>
      <c r="M301" s="25"/>
    </row>
    <row r="302" spans="1:13" hidden="1" x14ac:dyDescent="0.15">
      <c r="A302" s="175"/>
      <c r="B302" s="6">
        <v>299</v>
      </c>
      <c r="C302" s="8">
        <f t="shared" si="10"/>
        <v>85508.704228547809</v>
      </c>
      <c r="D302" s="8">
        <f>IF(C302=0,0,-PPMT(Jグレード!$Q$16/12,B302,MAX(Jグレード!$O$15*12),Jグレード!$P$12))</f>
        <v>79232.929807467997</v>
      </c>
      <c r="E302" s="8">
        <f>IF(C302=0,0,-IPMT(Jグレード!$Q$16/12,B302,MAX(Jグレード!$O$15*12),Jグレード!$P$12))</f>
        <v>6275.774421079811</v>
      </c>
      <c r="F302" s="9">
        <f t="shared" si="11"/>
        <v>9962006.1439202596</v>
      </c>
      <c r="H302" s="177"/>
      <c r="I302" s="6"/>
      <c r="J302" s="25"/>
      <c r="K302" s="8"/>
      <c r="L302" s="8"/>
      <c r="M302" s="25"/>
    </row>
    <row r="303" spans="1:13" hidden="1" x14ac:dyDescent="0.15">
      <c r="A303" s="175"/>
      <c r="B303" s="6">
        <v>300</v>
      </c>
      <c r="C303" s="8">
        <f t="shared" si="10"/>
        <v>85508.704228547809</v>
      </c>
      <c r="D303" s="8">
        <f>IF(C303=0,0,-PPMT(Jグレード!$Q$16/12,B303,MAX(Jグレード!$O$15*12),Jグレード!$P$12))</f>
        <v>79282.450388597674</v>
      </c>
      <c r="E303" s="8">
        <f>IF(C303=0,0,-IPMT(Jグレード!$Q$16/12,B303,MAX(Jグレード!$O$15*12),Jグレード!$P$12))</f>
        <v>6226.2538399501436</v>
      </c>
      <c r="F303" s="9">
        <f t="shared" si="11"/>
        <v>9882723.6935316622</v>
      </c>
      <c r="H303" s="177"/>
      <c r="I303" s="6"/>
      <c r="J303" s="25"/>
      <c r="K303" s="8"/>
      <c r="L303" s="8"/>
      <c r="M303" s="25"/>
    </row>
    <row r="304" spans="1:13" hidden="1" x14ac:dyDescent="0.15">
      <c r="A304" s="176" t="s">
        <v>115</v>
      </c>
      <c r="B304" s="6">
        <v>301</v>
      </c>
      <c r="C304" s="8">
        <f t="shared" si="10"/>
        <v>85508.704228547809</v>
      </c>
      <c r="D304" s="8">
        <f>IF(C304=0,0,-PPMT(Jグレード!$Q$16/12,B304,MAX(Jグレード!$O$15*12),Jグレード!$P$12))</f>
        <v>79332.001920090537</v>
      </c>
      <c r="E304" s="8">
        <f>IF(C304=0,0,-IPMT(Jグレード!$Q$16/12,B304,MAX(Jグレード!$O$15*12),Jグレード!$P$12))</f>
        <v>6176.7023084572702</v>
      </c>
      <c r="F304" s="9">
        <f t="shared" si="11"/>
        <v>9803391.6916115712</v>
      </c>
      <c r="H304" s="177"/>
      <c r="I304" s="6">
        <v>50</v>
      </c>
      <c r="J304" s="8">
        <f>IF(M298&lt;0.01,0,J$298)</f>
        <v>97615.60552677844</v>
      </c>
      <c r="K304" s="8">
        <f>IF(J304=0,0,-PPMT(Jグレード!$Q$16/2,I304,MAX(Jグレード!$O$15*2),Jグレード!$P$13))</f>
        <v>90236.559550503487</v>
      </c>
      <c r="L304" s="8">
        <f>IF(J304=0,0,-IPMT(Jグレード!$Q$16/2,基本!I304,MAX(Jグレード!$O$15*2),Jグレード!$P$13))</f>
        <v>7379.0459762749679</v>
      </c>
      <c r="M304" s="8">
        <f>IF(M298&lt;0,0,M298-K304)</f>
        <v>1877509.0341228228</v>
      </c>
    </row>
    <row r="305" spans="1:13" hidden="1" x14ac:dyDescent="0.15">
      <c r="A305" s="176"/>
      <c r="B305" s="6">
        <v>302</v>
      </c>
      <c r="C305" s="8">
        <f t="shared" si="10"/>
        <v>85508.704228547809</v>
      </c>
      <c r="D305" s="8">
        <f>IF(C305=0,0,-PPMT(Jグレード!$Q$16/12,B305,MAX(Jグレード!$O$15*12),Jグレード!$P$12))</f>
        <v>79381.584421290594</v>
      </c>
      <c r="E305" s="8">
        <f>IF(C305=0,0,-IPMT(Jグレード!$Q$16/12,B305,MAX(Jグレード!$O$15*12),Jグレード!$P$12))</f>
        <v>6127.1198072572133</v>
      </c>
      <c r="F305" s="9">
        <f t="shared" si="11"/>
        <v>9724010.1071902812</v>
      </c>
      <c r="H305" s="178" t="s">
        <v>115</v>
      </c>
      <c r="I305" s="6"/>
      <c r="J305" s="25"/>
      <c r="K305" s="8"/>
      <c r="L305" s="8"/>
      <c r="M305" s="25"/>
    </row>
    <row r="306" spans="1:13" hidden="1" x14ac:dyDescent="0.15">
      <c r="A306" s="176"/>
      <c r="B306" s="6">
        <v>303</v>
      </c>
      <c r="C306" s="8">
        <f t="shared" si="10"/>
        <v>85508.704228547809</v>
      </c>
      <c r="D306" s="8">
        <f>IF(C306=0,0,-PPMT(Jグレード!$Q$16/12,B306,MAX(Jグレード!$O$15*12),Jグレード!$P$12))</f>
        <v>79431.1979115539</v>
      </c>
      <c r="E306" s="8">
        <f>IF(C306=0,0,-IPMT(Jグレード!$Q$16/12,B306,MAX(Jグレード!$O$15*12),Jグレード!$P$12))</f>
        <v>6077.5063169939076</v>
      </c>
      <c r="F306" s="9">
        <f t="shared" si="11"/>
        <v>9644578.9092787281</v>
      </c>
      <c r="H306" s="178"/>
      <c r="I306" s="6"/>
      <c r="J306" s="25"/>
      <c r="K306" s="8"/>
      <c r="L306" s="8"/>
      <c r="M306" s="25"/>
    </row>
    <row r="307" spans="1:13" hidden="1" x14ac:dyDescent="0.15">
      <c r="A307" s="176"/>
      <c r="B307" s="6">
        <v>304</v>
      </c>
      <c r="C307" s="8">
        <f t="shared" si="10"/>
        <v>85508.704228547809</v>
      </c>
      <c r="D307" s="8">
        <f>IF(C307=0,0,-PPMT(Jグレード!$Q$16/12,B307,MAX(Jグレード!$O$15*12),Jグレード!$P$12))</f>
        <v>79480.842410248631</v>
      </c>
      <c r="E307" s="8">
        <f>IF(C307=0,0,-IPMT(Jグレード!$Q$16/12,B307,MAX(Jグレード!$O$15*12),Jグレード!$P$12))</f>
        <v>6027.861818299185</v>
      </c>
      <c r="F307" s="9">
        <f t="shared" si="11"/>
        <v>9565098.0668684803</v>
      </c>
      <c r="H307" s="178"/>
      <c r="I307" s="6"/>
      <c r="J307" s="25"/>
      <c r="K307" s="8"/>
      <c r="L307" s="8"/>
      <c r="M307" s="25"/>
    </row>
    <row r="308" spans="1:13" hidden="1" x14ac:dyDescent="0.15">
      <c r="A308" s="176"/>
      <c r="B308" s="6">
        <v>305</v>
      </c>
      <c r="C308" s="8">
        <f t="shared" si="10"/>
        <v>85508.704228547809</v>
      </c>
      <c r="D308" s="8">
        <f>IF(C308=0,0,-PPMT(Jグレード!$Q$16/12,B308,MAX(Jグレード!$O$15*12),Jグレード!$P$12))</f>
        <v>79530.51793675503</v>
      </c>
      <c r="E308" s="8">
        <f>IF(C308=0,0,-IPMT(Jグレード!$Q$16/12,B308,MAX(Jグレード!$O$15*12),Jグレード!$P$12))</f>
        <v>5978.1862917927801</v>
      </c>
      <c r="F308" s="9">
        <f t="shared" si="11"/>
        <v>9485567.5489317253</v>
      </c>
      <c r="H308" s="178"/>
      <c r="I308" s="6"/>
      <c r="J308" s="25"/>
      <c r="K308" s="8"/>
      <c r="L308" s="8"/>
      <c r="M308" s="25"/>
    </row>
    <row r="309" spans="1:13" hidden="1" x14ac:dyDescent="0.15">
      <c r="A309" s="176"/>
      <c r="B309" s="6">
        <v>306</v>
      </c>
      <c r="C309" s="8">
        <f t="shared" si="10"/>
        <v>85508.704228547809</v>
      </c>
      <c r="D309" s="8">
        <f>IF(C309=0,0,-PPMT(Jグレード!$Q$16/12,B309,MAX(Jグレード!$O$15*12),Jグレード!$P$12))</f>
        <v>79580.224510465501</v>
      </c>
      <c r="E309" s="8">
        <f>IF(C309=0,0,-IPMT(Jグレード!$Q$16/12,B309,MAX(Jグレード!$O$15*12),Jグレード!$P$12))</f>
        <v>5928.479718082307</v>
      </c>
      <c r="F309" s="9">
        <f t="shared" si="11"/>
        <v>9405987.3244212605</v>
      </c>
      <c r="H309" s="178"/>
      <c r="I309" s="6"/>
      <c r="J309" s="25"/>
      <c r="K309" s="8"/>
      <c r="L309" s="8"/>
      <c r="M309" s="25"/>
    </row>
    <row r="310" spans="1:13" hidden="1" x14ac:dyDescent="0.15">
      <c r="A310" s="176"/>
      <c r="B310" s="6">
        <v>307</v>
      </c>
      <c r="C310" s="8">
        <f t="shared" si="10"/>
        <v>85508.704228547809</v>
      </c>
      <c r="D310" s="8">
        <f>IF(C310=0,0,-PPMT(Jグレード!$Q$16/12,B310,MAX(Jグレード!$O$15*12),Jグレード!$P$12))</f>
        <v>79629.962150784544</v>
      </c>
      <c r="E310" s="8">
        <f>IF(C310=0,0,-IPMT(Jグレード!$Q$16/12,B310,MAX(Jグレード!$O$15*12),Jグレード!$P$12))</f>
        <v>5878.7420777632669</v>
      </c>
      <c r="F310" s="9">
        <f t="shared" si="11"/>
        <v>9326357.3622704763</v>
      </c>
      <c r="H310" s="178"/>
      <c r="I310" s="6">
        <v>51</v>
      </c>
      <c r="J310" s="8">
        <f>IF(M304&lt;0.01,0,J$304)</f>
        <v>97615.60552677844</v>
      </c>
      <c r="K310" s="8">
        <f>IF(J310=0,0,-PPMT(Jグレード!$Q$16/2,I310,MAX(Jグレード!$O$15*2),Jグレード!$P$13))</f>
        <v>90574.946648817859</v>
      </c>
      <c r="L310" s="8">
        <f>IF(J310=0,0,-IPMT(Jグレード!$Q$16/2,基本!I310,MAX(Jグレード!$O$15*2),Jグレード!$P$13))</f>
        <v>7040.658877960579</v>
      </c>
      <c r="M310" s="8">
        <f>IF(M304&lt;0,0,M304-K310)</f>
        <v>1786934.0874740048</v>
      </c>
    </row>
    <row r="311" spans="1:13" hidden="1" x14ac:dyDescent="0.15">
      <c r="A311" s="176"/>
      <c r="B311" s="6">
        <v>308</v>
      </c>
      <c r="C311" s="8">
        <f t="shared" si="10"/>
        <v>85508.704228547809</v>
      </c>
      <c r="D311" s="8">
        <f>IF(C311=0,0,-PPMT(Jグレード!$Q$16/12,B311,MAX(Jグレード!$O$15*12),Jグレード!$P$12))</f>
        <v>79679.730877128779</v>
      </c>
      <c r="E311" s="8">
        <f>IF(C311=0,0,-IPMT(Jグレード!$Q$16/12,B311,MAX(Jグレード!$O$15*12),Jグレード!$P$12))</f>
        <v>5828.9733514190266</v>
      </c>
      <c r="F311" s="9">
        <f t="shared" si="11"/>
        <v>9246677.6313933469</v>
      </c>
      <c r="H311" s="178"/>
      <c r="I311" s="6"/>
      <c r="J311" s="25"/>
      <c r="K311" s="8"/>
      <c r="L311" s="8"/>
      <c r="M311" s="25"/>
    </row>
    <row r="312" spans="1:13" hidden="1" x14ac:dyDescent="0.15">
      <c r="A312" s="176"/>
      <c r="B312" s="6">
        <v>309</v>
      </c>
      <c r="C312" s="8">
        <f t="shared" si="10"/>
        <v>85508.704228547809</v>
      </c>
      <c r="D312" s="8">
        <f>IF(C312=0,0,-PPMT(Jグレード!$Q$16/12,B312,MAX(Jグレード!$O$15*12),Jグレード!$P$12))</f>
        <v>79729.530708926992</v>
      </c>
      <c r="E312" s="8">
        <f>IF(C312=0,0,-IPMT(Jグレード!$Q$16/12,B312,MAX(Jグレード!$O$15*12),Jグレード!$P$12))</f>
        <v>5779.173519620821</v>
      </c>
      <c r="F312" s="9">
        <f t="shared" si="11"/>
        <v>9166948.1006844193</v>
      </c>
      <c r="H312" s="178"/>
      <c r="I312" s="6"/>
      <c r="J312" s="25"/>
      <c r="K312" s="8"/>
      <c r="L312" s="8"/>
      <c r="M312" s="25"/>
    </row>
    <row r="313" spans="1:13" hidden="1" x14ac:dyDescent="0.15">
      <c r="A313" s="176"/>
      <c r="B313" s="6">
        <v>310</v>
      </c>
      <c r="C313" s="8">
        <f t="shared" si="10"/>
        <v>85508.704228547809</v>
      </c>
      <c r="D313" s="8">
        <f>IF(C313=0,0,-PPMT(Jグレード!$Q$16/12,B313,MAX(Jグレード!$O$15*12),Jグレード!$P$12))</f>
        <v>79779.361665620076</v>
      </c>
      <c r="E313" s="8">
        <f>IF(C313=0,0,-IPMT(Jグレード!$Q$16/12,B313,MAX(Jグレード!$O$15*12),Jグレード!$P$12))</f>
        <v>5729.3425629277408</v>
      </c>
      <c r="F313" s="9">
        <f t="shared" si="11"/>
        <v>9087168.7390187997</v>
      </c>
      <c r="H313" s="178"/>
      <c r="I313" s="6"/>
      <c r="J313" s="25"/>
      <c r="K313" s="8"/>
      <c r="L313" s="8"/>
      <c r="M313" s="25"/>
    </row>
    <row r="314" spans="1:13" hidden="1" x14ac:dyDescent="0.15">
      <c r="A314" s="176"/>
      <c r="B314" s="6">
        <v>311</v>
      </c>
      <c r="C314" s="8">
        <f t="shared" si="10"/>
        <v>85508.704228547809</v>
      </c>
      <c r="D314" s="8">
        <f>IF(C314=0,0,-PPMT(Jグレード!$Q$16/12,B314,MAX(Jグレード!$O$15*12),Jグレード!$P$12))</f>
        <v>79829.223766661089</v>
      </c>
      <c r="E314" s="8">
        <f>IF(C314=0,0,-IPMT(Jグレード!$Q$16/12,B314,MAX(Jグレード!$O$15*12),Jグレード!$P$12))</f>
        <v>5679.4804618867292</v>
      </c>
      <c r="F314" s="9">
        <f t="shared" si="11"/>
        <v>9007339.5152521394</v>
      </c>
      <c r="H314" s="178"/>
      <c r="I314" s="6"/>
      <c r="J314" s="25"/>
      <c r="K314" s="8"/>
      <c r="L314" s="8"/>
      <c r="M314" s="25"/>
    </row>
    <row r="315" spans="1:13" hidden="1" x14ac:dyDescent="0.15">
      <c r="A315" s="176"/>
      <c r="B315" s="6">
        <v>312</v>
      </c>
      <c r="C315" s="8">
        <f t="shared" si="10"/>
        <v>85508.704228547809</v>
      </c>
      <c r="D315" s="8">
        <f>IF(C315=0,0,-PPMT(Jグレード!$Q$16/12,B315,MAX(Jグレード!$O$15*12),Jグレード!$P$12))</f>
        <v>79879.117031515241</v>
      </c>
      <c r="E315" s="8">
        <f>IF(C315=0,0,-IPMT(Jグレード!$Q$16/12,B315,MAX(Jグレード!$O$15*12),Jグレード!$P$12))</f>
        <v>5629.5871970325652</v>
      </c>
      <c r="F315" s="9">
        <f t="shared" si="11"/>
        <v>8927460.3982206248</v>
      </c>
      <c r="H315" s="178"/>
      <c r="I315" s="6"/>
      <c r="J315" s="25"/>
      <c r="K315" s="8"/>
      <c r="L315" s="8"/>
      <c r="M315" s="25"/>
    </row>
    <row r="316" spans="1:13" hidden="1" x14ac:dyDescent="0.15">
      <c r="A316" s="175" t="s">
        <v>116</v>
      </c>
      <c r="B316" s="6">
        <v>313</v>
      </c>
      <c r="C316" s="8">
        <f t="shared" si="10"/>
        <v>85508.704228547809</v>
      </c>
      <c r="D316" s="8">
        <f>IF(C316=0,0,-PPMT(Jグレード!$Q$16/12,B316,MAX(Jグレード!$O$15*12),Jグレード!$P$12))</f>
        <v>79929.041479659936</v>
      </c>
      <c r="E316" s="8">
        <f>IF(C316=0,0,-IPMT(Jグレード!$Q$16/12,B316,MAX(Jグレード!$O$15*12),Jグレード!$P$12))</f>
        <v>5579.6627488878685</v>
      </c>
      <c r="F316" s="9">
        <f t="shared" si="11"/>
        <v>8847531.3567409646</v>
      </c>
      <c r="H316" s="178"/>
      <c r="I316" s="6">
        <v>52</v>
      </c>
      <c r="J316" s="8">
        <f>IF(M310&lt;0.01,0,J$310)</f>
        <v>97615.60552677844</v>
      </c>
      <c r="K316" s="8">
        <f>IF(J316=0,0,-PPMT(Jグレード!$Q$16/2,I316,MAX(Jグレード!$O$15*2),Jグレード!$P$13))</f>
        <v>90914.602698750925</v>
      </c>
      <c r="L316" s="8">
        <f>IF(J316=0,0,-IPMT(Jグレード!$Q$16/2,基本!I316,MAX(Jグレード!$O$15*2),Jグレード!$P$13))</f>
        <v>6701.0028280275119</v>
      </c>
      <c r="M316" s="8">
        <f>IF(M310&lt;0,0,M310-K316)</f>
        <v>1696019.4847752538</v>
      </c>
    </row>
    <row r="317" spans="1:13" hidden="1" x14ac:dyDescent="0.15">
      <c r="A317" s="175"/>
      <c r="B317" s="6">
        <v>314</v>
      </c>
      <c r="C317" s="8">
        <f t="shared" si="10"/>
        <v>85508.704228547809</v>
      </c>
      <c r="D317" s="8">
        <f>IF(C317=0,0,-PPMT(Jグレード!$Q$16/12,B317,MAX(Jグレード!$O$15*12),Jグレード!$P$12))</f>
        <v>79978.997130584728</v>
      </c>
      <c r="E317" s="8">
        <f>IF(C317=0,0,-IPMT(Jグレード!$Q$16/12,B317,MAX(Jグレード!$O$15*12),Jグレード!$P$12))</f>
        <v>5529.7070979630807</v>
      </c>
      <c r="F317" s="9">
        <f t="shared" si="11"/>
        <v>8767552.3596103806</v>
      </c>
      <c r="H317" s="177" t="s">
        <v>116</v>
      </c>
      <c r="I317" s="6"/>
      <c r="J317" s="25"/>
      <c r="K317" s="8"/>
      <c r="L317" s="8"/>
      <c r="M317" s="25"/>
    </row>
    <row r="318" spans="1:13" hidden="1" x14ac:dyDescent="0.15">
      <c r="A318" s="175"/>
      <c r="B318" s="6">
        <v>315</v>
      </c>
      <c r="C318" s="8">
        <f t="shared" si="10"/>
        <v>85508.704228547809</v>
      </c>
      <c r="D318" s="8">
        <f>IF(C318=0,0,-PPMT(Jグレード!$Q$16/12,B318,MAX(Jグレード!$O$15*12),Jグレード!$P$12))</f>
        <v>80028.984003791353</v>
      </c>
      <c r="E318" s="8">
        <f>IF(C318=0,0,-IPMT(Jグレード!$Q$16/12,B318,MAX(Jグレード!$O$15*12),Jグレード!$P$12))</f>
        <v>5479.7202247564674</v>
      </c>
      <c r="F318" s="9">
        <f t="shared" si="11"/>
        <v>8687523.375606589</v>
      </c>
      <c r="H318" s="177"/>
      <c r="I318" s="6"/>
      <c r="J318" s="25"/>
      <c r="K318" s="8"/>
      <c r="L318" s="8"/>
      <c r="M318" s="25"/>
    </row>
    <row r="319" spans="1:13" hidden="1" x14ac:dyDescent="0.15">
      <c r="A319" s="175"/>
      <c r="B319" s="6">
        <v>316</v>
      </c>
      <c r="C319" s="8">
        <f t="shared" si="10"/>
        <v>85508.704228547809</v>
      </c>
      <c r="D319" s="8">
        <f>IF(C319=0,0,-PPMT(Jグレード!$Q$16/12,B319,MAX(Jグレード!$O$15*12),Jグレード!$P$12))</f>
        <v>80079.002118793724</v>
      </c>
      <c r="E319" s="8">
        <f>IF(C319=0,0,-IPMT(Jグレード!$Q$16/12,B319,MAX(Jグレード!$O$15*12),Jグレード!$P$12))</f>
        <v>5429.7021097540974</v>
      </c>
      <c r="F319" s="9">
        <f t="shared" si="11"/>
        <v>8607444.3734877948</v>
      </c>
      <c r="H319" s="177"/>
      <c r="I319" s="6"/>
      <c r="J319" s="25"/>
      <c r="K319" s="8"/>
      <c r="L319" s="8"/>
      <c r="M319" s="25"/>
    </row>
    <row r="320" spans="1:13" hidden="1" x14ac:dyDescent="0.15">
      <c r="A320" s="175"/>
      <c r="B320" s="6">
        <v>317</v>
      </c>
      <c r="C320" s="8">
        <f t="shared" si="10"/>
        <v>85508.704228547809</v>
      </c>
      <c r="D320" s="8">
        <f>IF(C320=0,0,-PPMT(Jグレード!$Q$16/12,B320,MAX(Jグレード!$O$15*12),Jグレード!$P$12))</f>
        <v>80129.051495117965</v>
      </c>
      <c r="E320" s="8">
        <f>IF(C320=0,0,-IPMT(Jグレード!$Q$16/12,B320,MAX(Jグレード!$O$15*12),Jグレード!$P$12))</f>
        <v>5379.6527334298507</v>
      </c>
      <c r="F320" s="9">
        <f t="shared" si="11"/>
        <v>8527315.3219926767</v>
      </c>
      <c r="H320" s="177"/>
      <c r="I320" s="6"/>
      <c r="J320" s="25"/>
      <c r="K320" s="8"/>
      <c r="L320" s="8"/>
      <c r="M320" s="25"/>
    </row>
    <row r="321" spans="1:13" hidden="1" x14ac:dyDescent="0.15">
      <c r="A321" s="175"/>
      <c r="B321" s="6">
        <v>318</v>
      </c>
      <c r="C321" s="8">
        <f t="shared" si="10"/>
        <v>85508.704228547809</v>
      </c>
      <c r="D321" s="8">
        <f>IF(C321=0,0,-PPMT(Jグレード!$Q$16/12,B321,MAX(Jグレード!$O$15*12),Jグレード!$P$12))</f>
        <v>80179.132152302409</v>
      </c>
      <c r="E321" s="8">
        <f>IF(C321=0,0,-IPMT(Jグレード!$Q$16/12,B321,MAX(Jグレード!$O$15*12),Jグレード!$P$12))</f>
        <v>5329.5720762454021</v>
      </c>
      <c r="F321" s="9">
        <f t="shared" si="11"/>
        <v>8447136.1898403745</v>
      </c>
      <c r="H321" s="177"/>
      <c r="I321" s="6"/>
      <c r="J321" s="25"/>
      <c r="K321" s="8"/>
      <c r="L321" s="8"/>
      <c r="M321" s="25"/>
    </row>
    <row r="322" spans="1:13" hidden="1" x14ac:dyDescent="0.15">
      <c r="A322" s="175"/>
      <c r="B322" s="6">
        <v>319</v>
      </c>
      <c r="C322" s="8">
        <f t="shared" si="10"/>
        <v>85508.704228547809</v>
      </c>
      <c r="D322" s="8">
        <f>IF(C322=0,0,-PPMT(Jグレード!$Q$16/12,B322,MAX(Jグレード!$O$15*12),Jグレード!$P$12))</f>
        <v>80229.244109897612</v>
      </c>
      <c r="E322" s="8">
        <f>IF(C322=0,0,-IPMT(Jグレード!$Q$16/12,B322,MAX(Jグレード!$O$15*12),Jグレード!$P$12))</f>
        <v>5279.4601186502132</v>
      </c>
      <c r="F322" s="9">
        <f t="shared" si="11"/>
        <v>8366906.9457304766</v>
      </c>
      <c r="H322" s="177"/>
      <c r="I322" s="6">
        <v>53</v>
      </c>
      <c r="J322" s="8">
        <f>IF(M316&lt;0.01,0,J$316)</f>
        <v>97615.60552677844</v>
      </c>
      <c r="K322" s="8">
        <f>IF(J322=0,0,-PPMT(Jグレード!$Q$16/2,I322,MAX(Jグレード!$O$15*2),Jグレード!$P$13))</f>
        <v>91255.532458871239</v>
      </c>
      <c r="L322" s="8">
        <f>IF(J322=0,0,-IPMT(Jグレード!$Q$16/2,基本!I322,MAX(Jグレード!$O$15*2),Jグレード!$P$13))</f>
        <v>6360.0730679071958</v>
      </c>
      <c r="M322" s="8">
        <f>IF(M316&lt;0,0,M316-K322)</f>
        <v>1604763.9523163827</v>
      </c>
    </row>
    <row r="323" spans="1:13" hidden="1" x14ac:dyDescent="0.15">
      <c r="A323" s="175"/>
      <c r="B323" s="6">
        <v>320</v>
      </c>
      <c r="C323" s="8">
        <f t="shared" si="10"/>
        <v>85508.704228547809</v>
      </c>
      <c r="D323" s="8">
        <f>IF(C323=0,0,-PPMT(Jグレード!$Q$16/12,B323,MAX(Jグレード!$O$15*12),Jグレード!$P$12))</f>
        <v>80279.387387466282</v>
      </c>
      <c r="E323" s="8">
        <f>IF(C323=0,0,-IPMT(Jグレード!$Q$16/12,B323,MAX(Jグレード!$O$15*12),Jグレード!$P$12))</f>
        <v>5229.316841081526</v>
      </c>
      <c r="F323" s="9">
        <f t="shared" si="11"/>
        <v>8286627.55834301</v>
      </c>
      <c r="H323" s="177"/>
      <c r="I323" s="6"/>
      <c r="J323" s="25"/>
      <c r="K323" s="8"/>
      <c r="L323" s="8"/>
      <c r="M323" s="25"/>
    </row>
    <row r="324" spans="1:13" hidden="1" x14ac:dyDescent="0.15">
      <c r="A324" s="175"/>
      <c r="B324" s="6">
        <v>321</v>
      </c>
      <c r="C324" s="8">
        <f t="shared" si="10"/>
        <v>85508.704228547809</v>
      </c>
      <c r="D324" s="8">
        <f>IF(C324=0,0,-PPMT(Jグレード!$Q$16/12,B324,MAX(Jグレード!$O$15*12),Jグレード!$P$12))</f>
        <v>80329.562004583451</v>
      </c>
      <c r="E324" s="8">
        <f>IF(C324=0,0,-IPMT(Jグレード!$Q$16/12,B324,MAX(Jグレード!$O$15*12),Jグレード!$P$12))</f>
        <v>5179.1422239643607</v>
      </c>
      <c r="F324" s="9">
        <f t="shared" si="11"/>
        <v>8206297.9963384261</v>
      </c>
      <c r="H324" s="177"/>
      <c r="I324" s="6"/>
      <c r="J324" s="25"/>
      <c r="K324" s="8"/>
      <c r="L324" s="8"/>
      <c r="M324" s="25"/>
    </row>
    <row r="325" spans="1:13" hidden="1" x14ac:dyDescent="0.15">
      <c r="A325" s="175"/>
      <c r="B325" s="6">
        <v>322</v>
      </c>
      <c r="C325" s="8">
        <f t="shared" si="10"/>
        <v>85508.704228547809</v>
      </c>
      <c r="D325" s="8">
        <f>IF(C325=0,0,-PPMT(Jグレード!$Q$16/12,B325,MAX(Jグレード!$O$15*12),Jグレード!$P$12))</f>
        <v>80379.767980836317</v>
      </c>
      <c r="E325" s="8">
        <f>IF(C325=0,0,-IPMT(Jグレード!$Q$16/12,B325,MAX(Jグレード!$O$15*12),Jグレード!$P$12))</f>
        <v>5128.9362477114964</v>
      </c>
      <c r="F325" s="9">
        <f t="shared" si="11"/>
        <v>8125918.2283575898</v>
      </c>
      <c r="H325" s="177"/>
      <c r="I325" s="6"/>
      <c r="J325" s="25"/>
      <c r="K325" s="8"/>
      <c r="L325" s="8"/>
      <c r="M325" s="25"/>
    </row>
    <row r="326" spans="1:13" hidden="1" x14ac:dyDescent="0.15">
      <c r="A326" s="175"/>
      <c r="B326" s="6">
        <v>323</v>
      </c>
      <c r="C326" s="8">
        <f t="shared" si="10"/>
        <v>85508.704228547809</v>
      </c>
      <c r="D326" s="8">
        <f>IF(C326=0,0,-PPMT(Jグレード!$Q$16/12,B326,MAX(Jグレード!$O$15*12),Jグレード!$P$12))</f>
        <v>80430.005335824346</v>
      </c>
      <c r="E326" s="8">
        <f>IF(C326=0,0,-IPMT(Jグレード!$Q$16/12,B326,MAX(Jグレード!$O$15*12),Jグレード!$P$12))</f>
        <v>5078.6988927234725</v>
      </c>
      <c r="F326" s="9">
        <f t="shared" si="11"/>
        <v>8045488.2230217652</v>
      </c>
      <c r="H326" s="177"/>
      <c r="I326" s="6"/>
      <c r="J326" s="25"/>
      <c r="K326" s="8"/>
      <c r="L326" s="8"/>
      <c r="M326" s="25"/>
    </row>
    <row r="327" spans="1:13" hidden="1" x14ac:dyDescent="0.15">
      <c r="A327" s="175"/>
      <c r="B327" s="6">
        <v>324</v>
      </c>
      <c r="C327" s="8">
        <f t="shared" si="10"/>
        <v>85508.704228547809</v>
      </c>
      <c r="D327" s="8">
        <f>IF(C327=0,0,-PPMT(Jグレード!$Q$16/12,B327,MAX(Jグレード!$O$15*12),Jグレード!$P$12))</f>
        <v>80480.274089159226</v>
      </c>
      <c r="E327" s="8">
        <f>IF(C327=0,0,-IPMT(Jグレード!$Q$16/12,B327,MAX(Jグレード!$O$15*12),Jグレード!$P$12))</f>
        <v>5028.4301393885826</v>
      </c>
      <c r="F327" s="9">
        <f t="shared" si="11"/>
        <v>7965007.9489326058</v>
      </c>
      <c r="H327" s="177"/>
      <c r="I327" s="6"/>
      <c r="J327" s="25"/>
      <c r="K327" s="8"/>
      <c r="L327" s="8"/>
      <c r="M327" s="25"/>
    </row>
    <row r="328" spans="1:13" hidden="1" x14ac:dyDescent="0.15">
      <c r="A328" s="176" t="s">
        <v>117</v>
      </c>
      <c r="B328" s="6">
        <v>325</v>
      </c>
      <c r="C328" s="8">
        <f t="shared" si="10"/>
        <v>85508.704228547809</v>
      </c>
      <c r="D328" s="8">
        <f>IF(C328=0,0,-PPMT(Jグレード!$Q$16/12,B328,MAX(Jグレード!$O$15*12),Jグレード!$P$12))</f>
        <v>80530.574260464957</v>
      </c>
      <c r="E328" s="8">
        <f>IF(C328=0,0,-IPMT(Jグレード!$Q$16/12,B328,MAX(Jグレード!$O$15*12),Jグレード!$P$12))</f>
        <v>4978.1299680828588</v>
      </c>
      <c r="F328" s="9">
        <f t="shared" si="11"/>
        <v>7884477.3746721409</v>
      </c>
      <c r="H328" s="177"/>
      <c r="I328" s="6">
        <v>54</v>
      </c>
      <c r="J328" s="8">
        <f>IF(M322&lt;0.01,0,J$322)</f>
        <v>97615.60552677844</v>
      </c>
      <c r="K328" s="8">
        <f>IF(J328=0,0,-PPMT(Jグレード!$Q$16/2,I328,MAX(Jグレード!$O$15*2),Jグレード!$P$13))</f>
        <v>91597.740705592019</v>
      </c>
      <c r="L328" s="8">
        <f>IF(J328=0,0,-IPMT(Jグレード!$Q$16/2,基本!I328,MAX(Jグレード!$O$15*2),Jグレード!$P$13))</f>
        <v>6017.8648211864283</v>
      </c>
      <c r="M328" s="8">
        <f>IF(M322&lt;0,0,M322-K328)</f>
        <v>1513166.2116107906</v>
      </c>
    </row>
    <row r="329" spans="1:13" hidden="1" x14ac:dyDescent="0.15">
      <c r="A329" s="176"/>
      <c r="B329" s="6">
        <v>326</v>
      </c>
      <c r="C329" s="8">
        <f t="shared" si="10"/>
        <v>85508.704228547809</v>
      </c>
      <c r="D329" s="8">
        <f>IF(C329=0,0,-PPMT(Jグレード!$Q$16/12,B329,MAX(Jグレード!$O$15*12),Jグレード!$P$12))</f>
        <v>80580.905869377748</v>
      </c>
      <c r="E329" s="8">
        <f>IF(C329=0,0,-IPMT(Jグレード!$Q$16/12,B329,MAX(Jグレード!$O$15*12),Jグレード!$P$12))</f>
        <v>4927.7983591700677</v>
      </c>
      <c r="F329" s="9">
        <f t="shared" si="11"/>
        <v>7803896.4688027631</v>
      </c>
      <c r="H329" s="178" t="s">
        <v>117</v>
      </c>
      <c r="I329" s="6"/>
      <c r="J329" s="25"/>
      <c r="K329" s="8"/>
      <c r="L329" s="8"/>
      <c r="M329" s="25"/>
    </row>
    <row r="330" spans="1:13" hidden="1" x14ac:dyDescent="0.15">
      <c r="A330" s="176"/>
      <c r="B330" s="6">
        <v>327</v>
      </c>
      <c r="C330" s="8">
        <f t="shared" si="10"/>
        <v>85508.704228547809</v>
      </c>
      <c r="D330" s="8">
        <f>IF(C330=0,0,-PPMT(Jグレード!$Q$16/12,B330,MAX(Jグレード!$O$15*12),Jグレード!$P$12))</f>
        <v>80631.268935546119</v>
      </c>
      <c r="E330" s="8">
        <f>IF(C330=0,0,-IPMT(Jグレード!$Q$16/12,B330,MAX(Jグレード!$O$15*12),Jグレード!$P$12))</f>
        <v>4877.4352930017067</v>
      </c>
      <c r="F330" s="9">
        <f t="shared" si="11"/>
        <v>7723265.1998672169</v>
      </c>
      <c r="H330" s="178"/>
      <c r="I330" s="6"/>
      <c r="J330" s="25"/>
      <c r="K330" s="8"/>
      <c r="L330" s="8"/>
      <c r="M330" s="25"/>
    </row>
    <row r="331" spans="1:13" hidden="1" x14ac:dyDescent="0.15">
      <c r="A331" s="176"/>
      <c r="B331" s="6">
        <v>328</v>
      </c>
      <c r="C331" s="8">
        <f t="shared" si="10"/>
        <v>85508.704228547809</v>
      </c>
      <c r="D331" s="8">
        <f>IF(C331=0,0,-PPMT(Jグレード!$Q$16/12,B331,MAX(Jグレード!$O$15*12),Jグレード!$P$12))</f>
        <v>80681.663478630813</v>
      </c>
      <c r="E331" s="8">
        <f>IF(C331=0,0,-IPMT(Jグレード!$Q$16/12,B331,MAX(Jグレード!$O$15*12),Jグレード!$P$12))</f>
        <v>4827.0407499169905</v>
      </c>
      <c r="F331" s="9">
        <f t="shared" si="11"/>
        <v>7642583.5363885863</v>
      </c>
      <c r="H331" s="178"/>
      <c r="I331" s="6"/>
      <c r="J331" s="25"/>
      <c r="K331" s="8"/>
      <c r="L331" s="8"/>
      <c r="M331" s="25"/>
    </row>
    <row r="332" spans="1:13" hidden="1" x14ac:dyDescent="0.15">
      <c r="A332" s="176"/>
      <c r="B332" s="6">
        <v>329</v>
      </c>
      <c r="C332" s="8">
        <f t="shared" si="10"/>
        <v>85508.704228547809</v>
      </c>
      <c r="D332" s="8">
        <f>IF(C332=0,0,-PPMT(Jグレード!$Q$16/12,B332,MAX(Jグレード!$O$15*12),Jグレード!$P$12))</f>
        <v>80732.089518304972</v>
      </c>
      <c r="E332" s="8">
        <f>IF(C332=0,0,-IPMT(Jグレード!$Q$16/12,B332,MAX(Jグレード!$O$15*12),Jグレード!$P$12))</f>
        <v>4776.6147102428458</v>
      </c>
      <c r="F332" s="9">
        <f t="shared" si="11"/>
        <v>7561851.4468702814</v>
      </c>
      <c r="H332" s="178"/>
      <c r="I332" s="6"/>
      <c r="J332" s="25"/>
      <c r="K332" s="8"/>
      <c r="L332" s="8"/>
      <c r="M332" s="25"/>
    </row>
    <row r="333" spans="1:13" hidden="1" x14ac:dyDescent="0.15">
      <c r="A333" s="176"/>
      <c r="B333" s="6">
        <v>330</v>
      </c>
      <c r="C333" s="8">
        <f t="shared" si="10"/>
        <v>85508.704228547809</v>
      </c>
      <c r="D333" s="8">
        <f>IF(C333=0,0,-PPMT(Jグレード!$Q$16/12,B333,MAX(Jグレード!$O$15*12),Jグレード!$P$12))</f>
        <v>80782.547074253904</v>
      </c>
      <c r="E333" s="8">
        <f>IF(C333=0,0,-IPMT(Jグレード!$Q$16/12,B333,MAX(Jグレード!$O$15*12),Jグレード!$P$12))</f>
        <v>4726.1571542939046</v>
      </c>
      <c r="F333" s="9">
        <f t="shared" si="11"/>
        <v>7481068.8997960277</v>
      </c>
      <c r="H333" s="178"/>
      <c r="I333" s="6"/>
      <c r="J333" s="25"/>
      <c r="K333" s="8"/>
      <c r="L333" s="8"/>
      <c r="M333" s="25"/>
    </row>
    <row r="334" spans="1:13" hidden="1" x14ac:dyDescent="0.15">
      <c r="A334" s="176"/>
      <c r="B334" s="6">
        <v>331</v>
      </c>
      <c r="C334" s="8">
        <f t="shared" si="10"/>
        <v>85508.704228547809</v>
      </c>
      <c r="D334" s="8">
        <f>IF(C334=0,0,-PPMT(Jグレード!$Q$16/12,B334,MAX(Jグレード!$O$15*12),Jグレード!$P$12))</f>
        <v>80833.036166175312</v>
      </c>
      <c r="E334" s="8">
        <f>IF(C334=0,0,-IPMT(Jグレード!$Q$16/12,B334,MAX(Jグレード!$O$15*12),Jグレード!$P$12))</f>
        <v>4675.6680623724969</v>
      </c>
      <c r="F334" s="9">
        <f t="shared" si="11"/>
        <v>7400235.8636298524</v>
      </c>
      <c r="H334" s="178"/>
      <c r="I334" s="6">
        <v>55</v>
      </c>
      <c r="J334" s="8">
        <f>IF(M328&lt;0.01,0,J$328)</f>
        <v>97615.60552677844</v>
      </c>
      <c r="K334" s="8">
        <f>IF(J334=0,0,-PPMT(Jグレード!$Q$16/2,I334,MAX(Jグレード!$O$15*2),Jグレード!$P$13))</f>
        <v>91941.232233237984</v>
      </c>
      <c r="L334" s="8">
        <f>IF(J334=0,0,-IPMT(Jグレード!$Q$16/2,基本!I334,MAX(Jグレード!$O$15*2),Jグレード!$P$13))</f>
        <v>5674.3732935404587</v>
      </c>
      <c r="M334" s="8">
        <f>IF(M328&lt;0,0,M328-K334)</f>
        <v>1421224.9793775526</v>
      </c>
    </row>
    <row r="335" spans="1:13" hidden="1" x14ac:dyDescent="0.15">
      <c r="A335" s="176"/>
      <c r="B335" s="6">
        <v>332</v>
      </c>
      <c r="C335" s="8">
        <f t="shared" si="10"/>
        <v>85508.704228547809</v>
      </c>
      <c r="D335" s="8">
        <f>IF(C335=0,0,-PPMT(Jグレード!$Q$16/12,B335,MAX(Jグレード!$O$15*12),Jグレード!$P$12))</f>
        <v>80883.556813779171</v>
      </c>
      <c r="E335" s="8">
        <f>IF(C335=0,0,-IPMT(Jグレード!$Q$16/12,B335,MAX(Jグレード!$O$15*12),Jグレード!$P$12))</f>
        <v>4625.1474147686367</v>
      </c>
      <c r="F335" s="9">
        <f t="shared" si="11"/>
        <v>7319352.3068160731</v>
      </c>
      <c r="H335" s="178"/>
      <c r="I335" s="6"/>
      <c r="J335" s="25"/>
      <c r="K335" s="8"/>
      <c r="L335" s="8"/>
      <c r="M335" s="25"/>
    </row>
    <row r="336" spans="1:13" hidden="1" x14ac:dyDescent="0.15">
      <c r="A336" s="176"/>
      <c r="B336" s="6">
        <v>333</v>
      </c>
      <c r="C336" s="8">
        <f t="shared" si="10"/>
        <v>85508.704228547809</v>
      </c>
      <c r="D336" s="8">
        <f>IF(C336=0,0,-PPMT(Jグレード!$Q$16/12,B336,MAX(Jグレード!$O$15*12),Jグレード!$P$12))</f>
        <v>80934.109036787791</v>
      </c>
      <c r="E336" s="8">
        <f>IF(C336=0,0,-IPMT(Jグレード!$Q$16/12,B336,MAX(Jグレード!$O$15*12),Jグレード!$P$12))</f>
        <v>4574.595191760025</v>
      </c>
      <c r="F336" s="9">
        <f t="shared" si="11"/>
        <v>7238418.1977792857</v>
      </c>
      <c r="H336" s="178"/>
      <c r="I336" s="6"/>
      <c r="J336" s="25"/>
      <c r="K336" s="8"/>
      <c r="L336" s="8"/>
      <c r="M336" s="25"/>
    </row>
    <row r="337" spans="1:13" hidden="1" x14ac:dyDescent="0.15">
      <c r="A337" s="176"/>
      <c r="B337" s="6">
        <v>334</v>
      </c>
      <c r="C337" s="8">
        <f t="shared" ref="C337:C400" si="12">IF(F336&lt;1,0,C336)</f>
        <v>85508.704228547809</v>
      </c>
      <c r="D337" s="8">
        <f>IF(C337=0,0,-PPMT(Jグレード!$Q$16/12,B337,MAX(Jグレード!$O$15*12),Jグレード!$P$12))</f>
        <v>80984.692854935784</v>
      </c>
      <c r="E337" s="8">
        <f>IF(C337=0,0,-IPMT(Jグレード!$Q$16/12,B337,MAX(Jグレード!$O$15*12),Jグレード!$P$12))</f>
        <v>4524.0113736120329</v>
      </c>
      <c r="F337" s="9">
        <f t="shared" ref="F337:F400" si="13">IF(F336&lt;0,0,F336-D337)</f>
        <v>7157433.5049243495</v>
      </c>
      <c r="H337" s="178"/>
      <c r="I337" s="6"/>
      <c r="J337" s="25"/>
      <c r="K337" s="8"/>
      <c r="L337" s="8"/>
      <c r="M337" s="25"/>
    </row>
    <row r="338" spans="1:13" hidden="1" x14ac:dyDescent="0.15">
      <c r="A338" s="176"/>
      <c r="B338" s="6">
        <v>335</v>
      </c>
      <c r="C338" s="8">
        <f t="shared" si="12"/>
        <v>85508.704228547809</v>
      </c>
      <c r="D338" s="8">
        <f>IF(C338=0,0,-PPMT(Jグレード!$Q$16/12,B338,MAX(Jグレード!$O$15*12),Jグレード!$P$12))</f>
        <v>81035.308287970111</v>
      </c>
      <c r="E338" s="8">
        <f>IF(C338=0,0,-IPMT(Jグレード!$Q$16/12,B338,MAX(Jグレード!$O$15*12),Jグレード!$P$12))</f>
        <v>4473.3959405776977</v>
      </c>
      <c r="F338" s="9">
        <f t="shared" si="13"/>
        <v>7076398.1966363797</v>
      </c>
      <c r="H338" s="178"/>
      <c r="I338" s="6"/>
      <c r="J338" s="25"/>
      <c r="K338" s="8"/>
      <c r="L338" s="8"/>
      <c r="M338" s="25"/>
    </row>
    <row r="339" spans="1:13" hidden="1" x14ac:dyDescent="0.15">
      <c r="A339" s="176"/>
      <c r="B339" s="6">
        <v>336</v>
      </c>
      <c r="C339" s="8">
        <f t="shared" si="12"/>
        <v>85508.704228547809</v>
      </c>
      <c r="D339" s="8">
        <f>IF(C339=0,0,-PPMT(Jグレード!$Q$16/12,B339,MAX(Jグレード!$O$15*12),Jグレード!$P$12))</f>
        <v>81085.95535565009</v>
      </c>
      <c r="E339" s="8">
        <f>IF(C339=0,0,-IPMT(Jグレード!$Q$16/12,B339,MAX(Jグレード!$O$15*12),Jグレード!$P$12))</f>
        <v>4422.7488728977178</v>
      </c>
      <c r="F339" s="9">
        <f t="shared" si="13"/>
        <v>6995312.2412807299</v>
      </c>
      <c r="H339" s="178"/>
      <c r="I339" s="6"/>
      <c r="J339" s="25"/>
      <c r="K339" s="8"/>
      <c r="L339" s="8"/>
      <c r="M339" s="25"/>
    </row>
    <row r="340" spans="1:13" hidden="1" x14ac:dyDescent="0.15">
      <c r="A340" s="175" t="s">
        <v>118</v>
      </c>
      <c r="B340" s="6">
        <v>337</v>
      </c>
      <c r="C340" s="8">
        <f t="shared" si="12"/>
        <v>85508.704228547809</v>
      </c>
      <c r="D340" s="8">
        <f>IF(C340=0,0,-PPMT(Jグレード!$Q$16/12,B340,MAX(Jグレード!$O$15*12),Jグレード!$P$12))</f>
        <v>81136.634077747382</v>
      </c>
      <c r="E340" s="8">
        <f>IF(C340=0,0,-IPMT(Jグレード!$Q$16/12,B340,MAX(Jグレード!$O$15*12),Jグレード!$P$12))</f>
        <v>4372.0701508004358</v>
      </c>
      <c r="F340" s="9">
        <f t="shared" si="13"/>
        <v>6914175.6072029825</v>
      </c>
      <c r="H340" s="178"/>
      <c r="I340" s="6">
        <v>56</v>
      </c>
      <c r="J340" s="8">
        <f>IF(M334&lt;0.01,0,J$334)</f>
        <v>97615.60552677844</v>
      </c>
      <c r="K340" s="8">
        <f>IF(J340=0,0,-PPMT(Jグレード!$Q$16/2,I340,MAX(Jグレード!$O$15*2),Jグレード!$P$13))</f>
        <v>92286.011854112614</v>
      </c>
      <c r="L340" s="8">
        <f>IF(J340=0,0,-IPMT(Jグレード!$Q$16/2,基本!I340,MAX(Jグレード!$O$15*2),Jグレード!$P$13))</f>
        <v>5329.5936726658165</v>
      </c>
      <c r="M340" s="8">
        <f>IF(M334&lt;0,0,M334-K340)</f>
        <v>1328938.96752344</v>
      </c>
    </row>
    <row r="341" spans="1:13" hidden="1" x14ac:dyDescent="0.15">
      <c r="A341" s="175"/>
      <c r="B341" s="6">
        <v>338</v>
      </c>
      <c r="C341" s="8">
        <f t="shared" si="12"/>
        <v>85508.704228547809</v>
      </c>
      <c r="D341" s="8">
        <f>IF(C341=0,0,-PPMT(Jグレード!$Q$16/12,B341,MAX(Jグレード!$O$15*12),Jグレード!$P$12))</f>
        <v>81187.344474045967</v>
      </c>
      <c r="E341" s="8">
        <f>IF(C341=0,0,-IPMT(Jグレード!$Q$16/12,B341,MAX(Jグレード!$O$15*12),Jグレード!$P$12))</f>
        <v>4321.3597545018429</v>
      </c>
      <c r="F341" s="9">
        <f t="shared" si="13"/>
        <v>6832988.262728937</v>
      </c>
      <c r="H341" s="177" t="s">
        <v>118</v>
      </c>
      <c r="I341" s="6"/>
      <c r="J341" s="25"/>
      <c r="K341" s="8"/>
      <c r="L341" s="8"/>
      <c r="M341" s="25"/>
    </row>
    <row r="342" spans="1:13" hidden="1" x14ac:dyDescent="0.15">
      <c r="A342" s="175"/>
      <c r="B342" s="6">
        <v>339</v>
      </c>
      <c r="C342" s="8">
        <f t="shared" si="12"/>
        <v>85508.704228547809</v>
      </c>
      <c r="D342" s="8">
        <f>IF(C342=0,0,-PPMT(Jグレード!$Q$16/12,B342,MAX(Jグレード!$O$15*12),Jグレード!$P$12))</f>
        <v>81238.086564342244</v>
      </c>
      <c r="E342" s="8">
        <f>IF(C342=0,0,-IPMT(Jグレード!$Q$16/12,B342,MAX(Jグレード!$O$15*12),Jグレード!$P$12))</f>
        <v>4270.6176642055643</v>
      </c>
      <c r="F342" s="9">
        <f t="shared" si="13"/>
        <v>6751750.1761645945</v>
      </c>
      <c r="H342" s="177"/>
      <c r="I342" s="6"/>
      <c r="J342" s="25"/>
      <c r="K342" s="8"/>
      <c r="L342" s="8"/>
      <c r="M342" s="25"/>
    </row>
    <row r="343" spans="1:13" hidden="1" x14ac:dyDescent="0.15">
      <c r="A343" s="175"/>
      <c r="B343" s="6">
        <v>340</v>
      </c>
      <c r="C343" s="8">
        <f t="shared" si="12"/>
        <v>85508.704228547809</v>
      </c>
      <c r="D343" s="8">
        <f>IF(C343=0,0,-PPMT(Jグレード!$Q$16/12,B343,MAX(Jグレード!$O$15*12),Jグレード!$P$12))</f>
        <v>81288.860368444963</v>
      </c>
      <c r="E343" s="8">
        <f>IF(C343=0,0,-IPMT(Jグレード!$Q$16/12,B343,MAX(Jグレード!$O$15*12),Jグレード!$P$12))</f>
        <v>4219.8438601028502</v>
      </c>
      <c r="F343" s="9">
        <f t="shared" si="13"/>
        <v>6670461.3157961499</v>
      </c>
      <c r="H343" s="177"/>
      <c r="I343" s="6"/>
      <c r="J343" s="25"/>
      <c r="K343" s="8"/>
      <c r="L343" s="8"/>
      <c r="M343" s="25"/>
    </row>
    <row r="344" spans="1:13" hidden="1" x14ac:dyDescent="0.15">
      <c r="A344" s="175"/>
      <c r="B344" s="6">
        <v>341</v>
      </c>
      <c r="C344" s="8">
        <f t="shared" si="12"/>
        <v>85508.704228547809</v>
      </c>
      <c r="D344" s="8">
        <f>IF(C344=0,0,-PPMT(Jグレード!$Q$16/12,B344,MAX(Jグレード!$O$15*12),Jグレード!$P$12))</f>
        <v>81339.665906175243</v>
      </c>
      <c r="E344" s="8">
        <f>IF(C344=0,0,-IPMT(Jグレード!$Q$16/12,B344,MAX(Jグレード!$O$15*12),Jグレード!$P$12))</f>
        <v>4169.0383223725721</v>
      </c>
      <c r="F344" s="9">
        <f t="shared" si="13"/>
        <v>6589121.6498899749</v>
      </c>
      <c r="H344" s="177"/>
      <c r="I344" s="6"/>
      <c r="J344" s="25"/>
      <c r="K344" s="8"/>
      <c r="L344" s="8"/>
      <c r="M344" s="25"/>
    </row>
    <row r="345" spans="1:13" hidden="1" x14ac:dyDescent="0.15">
      <c r="A345" s="175"/>
      <c r="B345" s="6">
        <v>342</v>
      </c>
      <c r="C345" s="8">
        <f t="shared" si="12"/>
        <v>85508.704228547809</v>
      </c>
      <c r="D345" s="8">
        <f>IF(C345=0,0,-PPMT(Jグレード!$Q$16/12,B345,MAX(Jグレード!$O$15*12),Jグレード!$P$12))</f>
        <v>81390.50319736659</v>
      </c>
      <c r="E345" s="8">
        <f>IF(C345=0,0,-IPMT(Jグレード!$Q$16/12,B345,MAX(Jグレード!$O$15*12),Jグレード!$P$12))</f>
        <v>4118.2010311812128</v>
      </c>
      <c r="F345" s="9">
        <f t="shared" si="13"/>
        <v>6507731.1466926085</v>
      </c>
      <c r="H345" s="177"/>
      <c r="I345" s="6"/>
      <c r="J345" s="25"/>
      <c r="K345" s="8"/>
      <c r="L345" s="8"/>
      <c r="M345" s="25"/>
    </row>
    <row r="346" spans="1:13" hidden="1" x14ac:dyDescent="0.15">
      <c r="A346" s="175"/>
      <c r="B346" s="6">
        <v>343</v>
      </c>
      <c r="C346" s="8">
        <f t="shared" si="12"/>
        <v>85508.704228547809</v>
      </c>
      <c r="D346" s="8">
        <f>IF(C346=0,0,-PPMT(Jグレード!$Q$16/12,B346,MAX(Jグレード!$O$15*12),Jグレード!$P$12))</f>
        <v>81441.372261864948</v>
      </c>
      <c r="E346" s="8">
        <f>IF(C346=0,0,-IPMT(Jグレード!$Q$16/12,B346,MAX(Jグレード!$O$15*12),Jグレード!$P$12))</f>
        <v>4067.3319666828588</v>
      </c>
      <c r="F346" s="9">
        <f t="shared" si="13"/>
        <v>6426289.7744307434</v>
      </c>
      <c r="H346" s="177"/>
      <c r="I346" s="6">
        <v>57</v>
      </c>
      <c r="J346" s="8">
        <f>IF(M340&lt;0.01,0,J$340)</f>
        <v>97615.60552677844</v>
      </c>
      <c r="K346" s="8">
        <f>IF(J346=0,0,-PPMT(Jグレード!$Q$16/2,I346,MAX(Jグレード!$O$15*2),Jグレード!$P$13))</f>
        <v>92632.084398565552</v>
      </c>
      <c r="L346" s="8">
        <f>IF(J346=0,0,-IPMT(Jグレード!$Q$16/2,基本!I346,MAX(Jグレード!$O$15*2),Jグレード!$P$13))</f>
        <v>4983.5211282128939</v>
      </c>
      <c r="M346" s="8">
        <f>IF(M340&lt;0,0,M340-K346)</f>
        <v>1236306.8831248744</v>
      </c>
    </row>
    <row r="347" spans="1:13" hidden="1" x14ac:dyDescent="0.15">
      <c r="A347" s="175"/>
      <c r="B347" s="6">
        <v>344</v>
      </c>
      <c r="C347" s="8">
        <f t="shared" si="12"/>
        <v>85508.704228547809</v>
      </c>
      <c r="D347" s="8">
        <f>IF(C347=0,0,-PPMT(Jグレード!$Q$16/12,B347,MAX(Jグレード!$O$15*12),Jグレード!$P$12))</f>
        <v>81492.273119528618</v>
      </c>
      <c r="E347" s="8">
        <f>IF(C347=0,0,-IPMT(Jグレード!$Q$16/12,B347,MAX(Jグレード!$O$15*12),Jグレード!$P$12))</f>
        <v>4016.4311090191932</v>
      </c>
      <c r="F347" s="9">
        <f t="shared" si="13"/>
        <v>6344797.5013112146</v>
      </c>
      <c r="H347" s="177"/>
      <c r="I347" s="6"/>
      <c r="J347" s="25"/>
      <c r="K347" s="8"/>
      <c r="L347" s="8"/>
      <c r="M347" s="25"/>
    </row>
    <row r="348" spans="1:13" hidden="1" x14ac:dyDescent="0.15">
      <c r="A348" s="175"/>
      <c r="B348" s="6">
        <v>345</v>
      </c>
      <c r="C348" s="8">
        <f t="shared" si="12"/>
        <v>85508.704228547809</v>
      </c>
      <c r="D348" s="8">
        <f>IF(C348=0,0,-PPMT(Jグレード!$Q$16/12,B348,MAX(Jグレード!$O$15*12),Jグレード!$P$12))</f>
        <v>81543.205790228327</v>
      </c>
      <c r="E348" s="8">
        <f>IF(C348=0,0,-IPMT(Jグレード!$Q$16/12,B348,MAX(Jグレード!$O$15*12),Jグレード!$P$12))</f>
        <v>3965.4984383194878</v>
      </c>
      <c r="F348" s="9">
        <f t="shared" si="13"/>
        <v>6263254.2955209864</v>
      </c>
      <c r="H348" s="177"/>
      <c r="I348" s="6"/>
      <c r="J348" s="25"/>
      <c r="K348" s="8"/>
      <c r="L348" s="8"/>
      <c r="M348" s="25"/>
    </row>
    <row r="349" spans="1:13" hidden="1" x14ac:dyDescent="0.15">
      <c r="A349" s="175"/>
      <c r="B349" s="6">
        <v>346</v>
      </c>
      <c r="C349" s="8">
        <f t="shared" si="12"/>
        <v>85508.704228547809</v>
      </c>
      <c r="D349" s="8">
        <f>IF(C349=0,0,-PPMT(Jグレード!$Q$16/12,B349,MAX(Jグレード!$O$15*12),Jグレード!$P$12))</f>
        <v>81594.170293847215</v>
      </c>
      <c r="E349" s="8">
        <f>IF(C349=0,0,-IPMT(Jグレード!$Q$16/12,B349,MAX(Jグレード!$O$15*12),Jグレード!$P$12))</f>
        <v>3914.5339347005952</v>
      </c>
      <c r="F349" s="9">
        <f t="shared" si="13"/>
        <v>6181660.1252271393</v>
      </c>
      <c r="H349" s="177"/>
      <c r="I349" s="6"/>
      <c r="J349" s="25"/>
      <c r="K349" s="8"/>
      <c r="L349" s="8"/>
      <c r="M349" s="25"/>
    </row>
    <row r="350" spans="1:13" hidden="1" x14ac:dyDescent="0.15">
      <c r="A350" s="175"/>
      <c r="B350" s="6">
        <v>347</v>
      </c>
      <c r="C350" s="8">
        <f t="shared" si="12"/>
        <v>85508.704228547809</v>
      </c>
      <c r="D350" s="8">
        <f>IF(C350=0,0,-PPMT(Jグレード!$Q$16/12,B350,MAX(Jグレード!$O$15*12),Jグレード!$P$12))</f>
        <v>81645.166650280866</v>
      </c>
      <c r="E350" s="8">
        <f>IF(C350=0,0,-IPMT(Jグレード!$Q$16/12,B350,MAX(Jグレード!$O$15*12),Jグレード!$P$12))</f>
        <v>3863.5375782669407</v>
      </c>
      <c r="F350" s="9">
        <f t="shared" si="13"/>
        <v>6100014.958576858</v>
      </c>
      <c r="H350" s="177"/>
      <c r="I350" s="6"/>
      <c r="J350" s="25"/>
      <c r="K350" s="8"/>
      <c r="L350" s="8"/>
      <c r="M350" s="25"/>
    </row>
    <row r="351" spans="1:13" hidden="1" x14ac:dyDescent="0.15">
      <c r="A351" s="175"/>
      <c r="B351" s="6">
        <v>348</v>
      </c>
      <c r="C351" s="8">
        <f t="shared" si="12"/>
        <v>85508.704228547809</v>
      </c>
      <c r="D351" s="8">
        <f>IF(C351=0,0,-PPMT(Jグレード!$Q$16/12,B351,MAX(Jグレード!$O$15*12),Jグレード!$P$12))</f>
        <v>81696.194879437302</v>
      </c>
      <c r="E351" s="8">
        <f>IF(C351=0,0,-IPMT(Jグレード!$Q$16/12,B351,MAX(Jグレード!$O$15*12),Jグレード!$P$12))</f>
        <v>3812.5093491105154</v>
      </c>
      <c r="F351" s="9">
        <f t="shared" si="13"/>
        <v>6018318.7636974212</v>
      </c>
      <c r="H351" s="177"/>
      <c r="I351" s="6"/>
      <c r="J351" s="25"/>
      <c r="K351" s="8"/>
      <c r="L351" s="8"/>
      <c r="M351" s="25"/>
    </row>
    <row r="352" spans="1:13" hidden="1" x14ac:dyDescent="0.15">
      <c r="A352" s="176" t="s">
        <v>119</v>
      </c>
      <c r="B352" s="6">
        <v>349</v>
      </c>
      <c r="C352" s="8">
        <f t="shared" si="12"/>
        <v>85508.704228547809</v>
      </c>
      <c r="D352" s="8">
        <f>IF(C352=0,0,-PPMT(Jグレード!$Q$16/12,B352,MAX(Jグレード!$O$15*12),Jグレード!$P$12))</f>
        <v>81747.255001236932</v>
      </c>
      <c r="E352" s="8">
        <f>IF(C352=0,0,-IPMT(Jグレード!$Q$16/12,B352,MAX(Jグレード!$O$15*12),Jグレード!$P$12))</f>
        <v>3761.4492273108667</v>
      </c>
      <c r="F352" s="9">
        <f t="shared" si="13"/>
        <v>5936571.5086961845</v>
      </c>
      <c r="H352" s="177"/>
      <c r="I352" s="6">
        <v>58</v>
      </c>
      <c r="J352" s="8">
        <f>IF(M346&lt;0.01,0,J$346)</f>
        <v>97615.60552677844</v>
      </c>
      <c r="K352" s="8">
        <f>IF(J352=0,0,-PPMT(Jグレード!$Q$16/2,I352,MAX(Jグレード!$O$15*2),Jグレード!$P$13))</f>
        <v>92979.454715060172</v>
      </c>
      <c r="L352" s="8">
        <f>IF(J352=0,0,-IPMT(Jグレード!$Q$16/2,基本!I352,MAX(Jグレード!$O$15*2),Jグレード!$P$13))</f>
        <v>4636.1508117182739</v>
      </c>
      <c r="M352" s="8">
        <f>IF(M346&lt;0,0,M346-K352)</f>
        <v>1143327.4284098144</v>
      </c>
    </row>
    <row r="353" spans="1:13" hidden="1" x14ac:dyDescent="0.15">
      <c r="A353" s="176"/>
      <c r="B353" s="6">
        <v>350</v>
      </c>
      <c r="C353" s="8">
        <f t="shared" si="12"/>
        <v>85508.704228547809</v>
      </c>
      <c r="D353" s="8">
        <f>IF(C353=0,0,-PPMT(Jグレード!$Q$16/12,B353,MAX(Jグレード!$O$15*12),Jグレード!$P$12))</f>
        <v>81798.347035612722</v>
      </c>
      <c r="E353" s="8">
        <f>IF(C353=0,0,-IPMT(Jグレード!$Q$16/12,B353,MAX(Jグレード!$O$15*12),Jグレード!$P$12))</f>
        <v>3710.3571929350937</v>
      </c>
      <c r="F353" s="9">
        <f t="shared" si="13"/>
        <v>5854773.1616605716</v>
      </c>
      <c r="H353" s="178" t="s">
        <v>119</v>
      </c>
      <c r="I353" s="6"/>
      <c r="J353" s="25"/>
      <c r="K353" s="8"/>
      <c r="L353" s="8"/>
      <c r="M353" s="25"/>
    </row>
    <row r="354" spans="1:13" hidden="1" x14ac:dyDescent="0.15">
      <c r="A354" s="176"/>
      <c r="B354" s="6">
        <v>351</v>
      </c>
      <c r="C354" s="8">
        <f t="shared" si="12"/>
        <v>85508.704228547809</v>
      </c>
      <c r="D354" s="8">
        <f>IF(C354=0,0,-PPMT(Jグレード!$Q$16/12,B354,MAX(Jグレード!$O$15*12),Jグレード!$P$12))</f>
        <v>81849.471002509992</v>
      </c>
      <c r="E354" s="8">
        <f>IF(C354=0,0,-IPMT(Jグレード!$Q$16/12,B354,MAX(Jグレード!$O$15*12),Jグレード!$P$12))</f>
        <v>3659.2332260378353</v>
      </c>
      <c r="F354" s="9">
        <f t="shared" si="13"/>
        <v>5772923.6906580618</v>
      </c>
      <c r="H354" s="178"/>
      <c r="I354" s="6"/>
      <c r="J354" s="25"/>
      <c r="K354" s="8"/>
      <c r="L354" s="8"/>
      <c r="M354" s="25"/>
    </row>
    <row r="355" spans="1:13" hidden="1" x14ac:dyDescent="0.15">
      <c r="A355" s="176"/>
      <c r="B355" s="6">
        <v>352</v>
      </c>
      <c r="C355" s="8">
        <f t="shared" si="12"/>
        <v>85508.704228547809</v>
      </c>
      <c r="D355" s="8">
        <f>IF(C355=0,0,-PPMT(Jグレード!$Q$16/12,B355,MAX(Jグレード!$O$15*12),Jグレード!$P$12))</f>
        <v>81900.626921886549</v>
      </c>
      <c r="E355" s="8">
        <f>IF(C355=0,0,-IPMT(Jグレード!$Q$16/12,B355,MAX(Jグレード!$O$15*12),Jグレード!$P$12))</f>
        <v>3608.0773066612664</v>
      </c>
      <c r="F355" s="9">
        <f t="shared" si="13"/>
        <v>5691023.0637361752</v>
      </c>
      <c r="H355" s="178"/>
      <c r="I355" s="6"/>
      <c r="J355" s="25"/>
      <c r="K355" s="8"/>
      <c r="L355" s="8"/>
      <c r="M355" s="25"/>
    </row>
    <row r="356" spans="1:13" hidden="1" x14ac:dyDescent="0.15">
      <c r="A356" s="176"/>
      <c r="B356" s="6">
        <v>353</v>
      </c>
      <c r="C356" s="8">
        <f t="shared" si="12"/>
        <v>85508.704228547809</v>
      </c>
      <c r="D356" s="8">
        <f>IF(C356=0,0,-PPMT(Jグレード!$Q$16/12,B356,MAX(Jグレード!$O$15*12),Jグレード!$P$12))</f>
        <v>81951.814813712728</v>
      </c>
      <c r="E356" s="8">
        <f>IF(C356=0,0,-IPMT(Jグレード!$Q$16/12,B356,MAX(Jグレード!$O$15*12),Jグレード!$P$12))</f>
        <v>3556.8894148350873</v>
      </c>
      <c r="F356" s="9">
        <f t="shared" si="13"/>
        <v>5609071.2489224626</v>
      </c>
      <c r="H356" s="178"/>
      <c r="I356" s="6"/>
      <c r="J356" s="25"/>
      <c r="K356" s="8"/>
      <c r="L356" s="8"/>
      <c r="M356" s="25"/>
    </row>
    <row r="357" spans="1:13" hidden="1" x14ac:dyDescent="0.15">
      <c r="A357" s="176"/>
      <c r="B357" s="6">
        <v>354</v>
      </c>
      <c r="C357" s="8">
        <f t="shared" si="12"/>
        <v>85508.704228547809</v>
      </c>
      <c r="D357" s="8">
        <f>IF(C357=0,0,-PPMT(Jグレード!$Q$16/12,B357,MAX(Jグレード!$O$15*12),Jグレード!$P$12))</f>
        <v>82003.034697971292</v>
      </c>
      <c r="E357" s="8">
        <f>IF(C357=0,0,-IPMT(Jグレード!$Q$16/12,B357,MAX(Jグレード!$O$15*12),Jグレード!$P$12))</f>
        <v>3505.669530576517</v>
      </c>
      <c r="F357" s="9">
        <f t="shared" si="13"/>
        <v>5527068.2142244913</v>
      </c>
      <c r="H357" s="178"/>
      <c r="I357" s="6"/>
      <c r="J357" s="25"/>
      <c r="K357" s="8"/>
      <c r="L357" s="8"/>
      <c r="M357" s="25"/>
    </row>
    <row r="358" spans="1:13" hidden="1" x14ac:dyDescent="0.15">
      <c r="A358" s="176"/>
      <c r="B358" s="6">
        <v>355</v>
      </c>
      <c r="C358" s="8">
        <f t="shared" si="12"/>
        <v>85508.704228547809</v>
      </c>
      <c r="D358" s="8">
        <f>IF(C358=0,0,-PPMT(Jグレード!$Q$16/12,B358,MAX(Jグレード!$O$15*12),Jグレード!$P$12))</f>
        <v>82054.286594657533</v>
      </c>
      <c r="E358" s="8">
        <f>IF(C358=0,0,-IPMT(Jグレード!$Q$16/12,B358,MAX(Jグレード!$O$15*12),Jグレード!$P$12))</f>
        <v>3454.4176338902848</v>
      </c>
      <c r="F358" s="9">
        <f t="shared" si="13"/>
        <v>5445013.927629834</v>
      </c>
      <c r="H358" s="178"/>
      <c r="I358" s="6">
        <v>59</v>
      </c>
      <c r="J358" s="8">
        <f>IF(M352&lt;0.01,0,J$352)</f>
        <v>97615.60552677844</v>
      </c>
      <c r="K358" s="8">
        <f>IF(J358=0,0,-PPMT(Jグレード!$Q$16/2,I358,MAX(Jグレード!$O$15*2),Jグレード!$P$13))</f>
        <v>93328.127670241651</v>
      </c>
      <c r="L358" s="8">
        <f>IF(J358=0,0,-IPMT(Jグレード!$Q$16/2,基本!I358,MAX(Jグレード!$O$15*2),Jグレード!$P$13))</f>
        <v>4287.4778565367978</v>
      </c>
      <c r="M358" s="8">
        <f>IF(M352&lt;0,0,M352-K358)</f>
        <v>1049999.3007395726</v>
      </c>
    </row>
    <row r="359" spans="1:13" hidden="1" x14ac:dyDescent="0.15">
      <c r="A359" s="176"/>
      <c r="B359" s="6">
        <v>356</v>
      </c>
      <c r="C359" s="8">
        <f t="shared" si="12"/>
        <v>85508.704228547809</v>
      </c>
      <c r="D359" s="8">
        <f>IF(C359=0,0,-PPMT(Jグレード!$Q$16/12,B359,MAX(Jグレード!$O$15*12),Jグレード!$P$12))</f>
        <v>82105.570523779184</v>
      </c>
      <c r="E359" s="8">
        <f>IF(C359=0,0,-IPMT(Jグレード!$Q$16/12,B359,MAX(Jグレード!$O$15*12),Jグレード!$P$12))</f>
        <v>3403.1337047686243</v>
      </c>
      <c r="F359" s="9">
        <f t="shared" si="13"/>
        <v>5362908.3571060551</v>
      </c>
      <c r="H359" s="178"/>
      <c r="I359" s="6"/>
      <c r="J359" s="25"/>
      <c r="K359" s="8"/>
      <c r="L359" s="8"/>
      <c r="M359" s="25"/>
    </row>
    <row r="360" spans="1:13" hidden="1" x14ac:dyDescent="0.15">
      <c r="A360" s="176"/>
      <c r="B360" s="6">
        <v>357</v>
      </c>
      <c r="C360" s="8">
        <f t="shared" si="12"/>
        <v>85508.704228547809</v>
      </c>
      <c r="D360" s="8">
        <f>IF(C360=0,0,-PPMT(Jグレード!$Q$16/12,B360,MAX(Jグレード!$O$15*12),Jグレード!$P$12))</f>
        <v>82156.886505356553</v>
      </c>
      <c r="E360" s="8">
        <f>IF(C360=0,0,-IPMT(Jグレード!$Q$16/12,B360,MAX(Jグレード!$O$15*12),Jグレード!$P$12))</f>
        <v>3351.8177231912623</v>
      </c>
      <c r="F360" s="9">
        <f t="shared" si="13"/>
        <v>5280751.4706006981</v>
      </c>
      <c r="H360" s="178"/>
      <c r="I360" s="6"/>
      <c r="J360" s="25"/>
      <c r="K360" s="8"/>
      <c r="L360" s="8"/>
      <c r="M360" s="25"/>
    </row>
    <row r="361" spans="1:13" hidden="1" x14ac:dyDescent="0.15">
      <c r="A361" s="176"/>
      <c r="B361" s="6">
        <v>358</v>
      </c>
      <c r="C361" s="8">
        <f t="shared" si="12"/>
        <v>85508.704228547809</v>
      </c>
      <c r="D361" s="8">
        <f>IF(C361=0,0,-PPMT(Jグレード!$Q$16/12,B361,MAX(Jグレード!$O$15*12),Jグレード!$P$12))</f>
        <v>82208.234559422403</v>
      </c>
      <c r="E361" s="8">
        <f>IF(C361=0,0,-IPMT(Jグレード!$Q$16/12,B361,MAX(Jグレード!$O$15*12),Jグレード!$P$12))</f>
        <v>3300.4696691254148</v>
      </c>
      <c r="F361" s="9">
        <f t="shared" si="13"/>
        <v>5198543.2360412758</v>
      </c>
      <c r="H361" s="178"/>
      <c r="I361" s="6"/>
      <c r="J361" s="25"/>
      <c r="K361" s="8"/>
      <c r="L361" s="8"/>
      <c r="M361" s="25"/>
    </row>
    <row r="362" spans="1:13" hidden="1" x14ac:dyDescent="0.15">
      <c r="A362" s="176"/>
      <c r="B362" s="6">
        <v>359</v>
      </c>
      <c r="C362" s="8">
        <f t="shared" si="12"/>
        <v>85508.704228547809</v>
      </c>
      <c r="D362" s="8">
        <f>IF(C362=0,0,-PPMT(Jグレード!$Q$16/12,B362,MAX(Jグレード!$O$15*12),Jグレード!$P$12))</f>
        <v>82259.614706022039</v>
      </c>
      <c r="E362" s="8">
        <f>IF(C362=0,0,-IPMT(Jグレード!$Q$16/12,B362,MAX(Jグレード!$O$15*12),Jグレード!$P$12))</f>
        <v>3249.0895225257755</v>
      </c>
      <c r="F362" s="9">
        <f t="shared" si="13"/>
        <v>5116283.6213352541</v>
      </c>
      <c r="H362" s="178"/>
      <c r="I362" s="6"/>
      <c r="J362" s="25"/>
      <c r="K362" s="8"/>
      <c r="L362" s="8"/>
      <c r="M362" s="25"/>
    </row>
    <row r="363" spans="1:13" hidden="1" x14ac:dyDescent="0.15">
      <c r="A363" s="176"/>
      <c r="B363" s="6">
        <v>360</v>
      </c>
      <c r="C363" s="8">
        <f t="shared" si="12"/>
        <v>85508.704228547809</v>
      </c>
      <c r="D363" s="8">
        <f>IF(C363=0,0,-PPMT(Jグレード!$Q$16/12,B363,MAX(Jグレード!$O$15*12),Jグレード!$P$12))</f>
        <v>82311.026965213299</v>
      </c>
      <c r="E363" s="8">
        <f>IF(C363=0,0,-IPMT(Jグレード!$Q$16/12,B363,MAX(Jグレード!$O$15*12),Jグレード!$P$12))</f>
        <v>3197.6772633345122</v>
      </c>
      <c r="F363" s="9">
        <f t="shared" si="13"/>
        <v>5033972.594370041</v>
      </c>
      <c r="H363" s="178"/>
      <c r="I363" s="6"/>
      <c r="J363" s="25"/>
      <c r="K363" s="8"/>
      <c r="L363" s="8"/>
      <c r="M363" s="25"/>
    </row>
    <row r="364" spans="1:13" hidden="1" x14ac:dyDescent="0.15">
      <c r="A364" s="175" t="s">
        <v>120</v>
      </c>
      <c r="B364" s="6">
        <v>361</v>
      </c>
      <c r="C364" s="8">
        <f t="shared" si="12"/>
        <v>85508.704228547809</v>
      </c>
      <c r="D364" s="8">
        <f>IF(C364=0,0,-PPMT(Jグレード!$Q$16/12,B364,MAX(Jグレード!$O$15*12),Jグレード!$P$12))</f>
        <v>82362.471357066563</v>
      </c>
      <c r="E364" s="8">
        <f>IF(C364=0,0,-IPMT(Jグレード!$Q$16/12,B364,MAX(Jグレード!$O$15*12),Jグレード!$P$12))</f>
        <v>3146.2328714812529</v>
      </c>
      <c r="F364" s="9">
        <f t="shared" si="13"/>
        <v>4951610.1230129749</v>
      </c>
      <c r="H364" s="178"/>
      <c r="I364" s="6">
        <v>60</v>
      </c>
      <c r="J364" s="8">
        <f>IF(M358&lt;0.01,0,J$358)</f>
        <v>97615.60552677844</v>
      </c>
      <c r="K364" s="8">
        <f>IF(J364=0,0,-PPMT(Jグレード!$Q$16/2,I364,MAX(Jグレード!$O$15*2),Jグレード!$P$13))</f>
        <v>93678.108149005056</v>
      </c>
      <c r="L364" s="8">
        <f>IF(J364=0,0,-IPMT(Jグレード!$Q$16/2,基本!I364,MAX(Jグレード!$O$15*2),Jグレード!$P$13))</f>
        <v>3937.4973777733912</v>
      </c>
      <c r="M364" s="8">
        <f>IF(M358&lt;0,0,M358-K364)</f>
        <v>956321.19259056752</v>
      </c>
    </row>
    <row r="365" spans="1:13" hidden="1" x14ac:dyDescent="0.15">
      <c r="A365" s="175"/>
      <c r="B365" s="6">
        <v>362</v>
      </c>
      <c r="C365" s="8">
        <f t="shared" si="12"/>
        <v>85508.704228547809</v>
      </c>
      <c r="D365" s="8">
        <f>IF(C365=0,0,-PPMT(Jグレード!$Q$16/12,B365,MAX(Jグレード!$O$15*12),Jグレード!$P$12))</f>
        <v>82413.947901664724</v>
      </c>
      <c r="E365" s="8">
        <f>IF(C365=0,0,-IPMT(Jグレード!$Q$16/12,B365,MAX(Jグレード!$O$15*12),Jグレード!$P$12))</f>
        <v>3094.7563268830872</v>
      </c>
      <c r="F365" s="9">
        <f t="shared" si="13"/>
        <v>4869196.1751113106</v>
      </c>
      <c r="H365" s="177" t="s">
        <v>120</v>
      </c>
      <c r="I365" s="6"/>
      <c r="J365" s="25"/>
      <c r="K365" s="8"/>
      <c r="L365" s="8"/>
      <c r="M365" s="25"/>
    </row>
    <row r="366" spans="1:13" hidden="1" x14ac:dyDescent="0.15">
      <c r="A366" s="175"/>
      <c r="B366" s="6">
        <v>363</v>
      </c>
      <c r="C366" s="8">
        <f t="shared" si="12"/>
        <v>85508.704228547809</v>
      </c>
      <c r="D366" s="8">
        <f>IF(C366=0,0,-PPMT(Jグレード!$Q$16/12,B366,MAX(Jグレード!$O$15*12),Jグレード!$P$12))</f>
        <v>82465.456619103265</v>
      </c>
      <c r="E366" s="8">
        <f>IF(C366=0,0,-IPMT(Jグレード!$Q$16/12,B366,MAX(Jグレード!$O$15*12),Jグレード!$P$12))</f>
        <v>3043.2476094445465</v>
      </c>
      <c r="F366" s="9">
        <f t="shared" si="13"/>
        <v>4786730.7184922071</v>
      </c>
      <c r="H366" s="177"/>
      <c r="I366" s="6"/>
      <c r="J366" s="25"/>
      <c r="K366" s="8"/>
      <c r="L366" s="8"/>
      <c r="M366" s="25"/>
    </row>
    <row r="367" spans="1:13" hidden="1" x14ac:dyDescent="0.15">
      <c r="A367" s="175"/>
      <c r="B367" s="6">
        <v>364</v>
      </c>
      <c r="C367" s="8">
        <f t="shared" si="12"/>
        <v>85508.704228547809</v>
      </c>
      <c r="D367" s="8">
        <f>IF(C367=0,0,-PPMT(Jグレード!$Q$16/12,B367,MAX(Jグレード!$O$15*12),Jグレード!$P$12))</f>
        <v>82516.997529490211</v>
      </c>
      <c r="E367" s="8">
        <f>IF(C367=0,0,-IPMT(Jグレード!$Q$16/12,B367,MAX(Jグレード!$O$15*12),Jグレード!$P$12))</f>
        <v>2991.7066990576063</v>
      </c>
      <c r="F367" s="9">
        <f t="shared" si="13"/>
        <v>4704213.7209627172</v>
      </c>
      <c r="H367" s="177"/>
      <c r="I367" s="6"/>
      <c r="J367" s="25"/>
      <c r="K367" s="8"/>
      <c r="L367" s="8"/>
      <c r="M367" s="25"/>
    </row>
    <row r="368" spans="1:13" hidden="1" x14ac:dyDescent="0.15">
      <c r="A368" s="175"/>
      <c r="B368" s="6">
        <v>365</v>
      </c>
      <c r="C368" s="8">
        <f t="shared" si="12"/>
        <v>85508.704228547809</v>
      </c>
      <c r="D368" s="8">
        <f>IF(C368=0,0,-PPMT(Jグレード!$Q$16/12,B368,MAX(Jグレード!$O$15*12),Jグレード!$P$12))</f>
        <v>82568.570652946146</v>
      </c>
      <c r="E368" s="8">
        <f>IF(C368=0,0,-IPMT(Jグレード!$Q$16/12,B368,MAX(Jグレード!$O$15*12),Jグレード!$P$12))</f>
        <v>2940.1335756016756</v>
      </c>
      <c r="F368" s="9">
        <f t="shared" si="13"/>
        <v>4621645.1503097713</v>
      </c>
      <c r="H368" s="177"/>
      <c r="I368" s="6"/>
      <c r="J368" s="25"/>
      <c r="K368" s="8"/>
      <c r="L368" s="8"/>
      <c r="M368" s="25"/>
    </row>
    <row r="369" spans="1:13" hidden="1" x14ac:dyDescent="0.15">
      <c r="A369" s="175"/>
      <c r="B369" s="6">
        <v>366</v>
      </c>
      <c r="C369" s="8">
        <f t="shared" si="12"/>
        <v>85508.704228547809</v>
      </c>
      <c r="D369" s="8">
        <f>IF(C369=0,0,-PPMT(Jグレード!$Q$16/12,B369,MAX(Jグレード!$O$15*12),Jグレード!$P$12))</f>
        <v>82620.176009604227</v>
      </c>
      <c r="E369" s="8">
        <f>IF(C369=0,0,-IPMT(Jグレード!$Q$16/12,B369,MAX(Jグレード!$O$15*12),Jグレード!$P$12))</f>
        <v>2888.5282189435839</v>
      </c>
      <c r="F369" s="9">
        <f t="shared" si="13"/>
        <v>4539024.9743001675</v>
      </c>
      <c r="H369" s="177"/>
      <c r="I369" s="6"/>
      <c r="J369" s="25"/>
      <c r="K369" s="8"/>
      <c r="L369" s="8"/>
      <c r="M369" s="25"/>
    </row>
    <row r="370" spans="1:13" hidden="1" x14ac:dyDescent="0.15">
      <c r="A370" s="175"/>
      <c r="B370" s="6">
        <v>367</v>
      </c>
      <c r="C370" s="8">
        <f t="shared" si="12"/>
        <v>85508.704228547809</v>
      </c>
      <c r="D370" s="8">
        <f>IF(C370=0,0,-PPMT(Jグレード!$Q$16/12,B370,MAX(Jグレード!$O$15*12),Jグレード!$P$12))</f>
        <v>82671.813619610228</v>
      </c>
      <c r="E370" s="8">
        <f>IF(C370=0,0,-IPMT(Jグレード!$Q$16/12,B370,MAX(Jグレード!$O$15*12),Jグレード!$P$12))</f>
        <v>2836.8906089375805</v>
      </c>
      <c r="F370" s="9">
        <f t="shared" si="13"/>
        <v>4456353.1606805576</v>
      </c>
      <c r="H370" s="177"/>
      <c r="I370" s="6">
        <v>61</v>
      </c>
      <c r="J370" s="8">
        <f>IF(M364&lt;0.01,0,J$364)</f>
        <v>97615.60552677844</v>
      </c>
      <c r="K370" s="8">
        <f>IF(J370=0,0,-PPMT(Jグレード!$Q$16/2,I370,MAX(Jグレード!$O$15*2),Jグレード!$P$13))</f>
        <v>94029.401054563816</v>
      </c>
      <c r="L370" s="8">
        <f>IF(J370=0,0,-IPMT(Jグレード!$Q$16/2,基本!I370,MAX(Jグレード!$O$15*2),Jグレード!$P$13))</f>
        <v>3586.2044722146225</v>
      </c>
      <c r="M370" s="8">
        <f>IF(M364&lt;0,0,M364-K370)</f>
        <v>862291.7915360037</v>
      </c>
    </row>
    <row r="371" spans="1:13" hidden="1" x14ac:dyDescent="0.15">
      <c r="A371" s="175"/>
      <c r="B371" s="6">
        <v>368</v>
      </c>
      <c r="C371" s="8">
        <f t="shared" si="12"/>
        <v>85508.704228547809</v>
      </c>
      <c r="D371" s="8">
        <f>IF(C371=0,0,-PPMT(Jグレード!$Q$16/12,B371,MAX(Jグレード!$O$15*12),Jグレード!$P$12))</f>
        <v>82723.483503122494</v>
      </c>
      <c r="E371" s="8">
        <f>IF(C371=0,0,-IPMT(Jグレード!$Q$16/12,B371,MAX(Jグレード!$O$15*12),Jグレード!$P$12))</f>
        <v>2785.2207254253249</v>
      </c>
      <c r="F371" s="9">
        <f t="shared" si="13"/>
        <v>4373629.6771774348</v>
      </c>
      <c r="H371" s="177"/>
      <c r="I371" s="6"/>
      <c r="J371" s="25"/>
      <c r="K371" s="8"/>
      <c r="L371" s="8"/>
      <c r="M371" s="25"/>
    </row>
    <row r="372" spans="1:13" hidden="1" x14ac:dyDescent="0.15">
      <c r="A372" s="175"/>
      <c r="B372" s="6">
        <v>369</v>
      </c>
      <c r="C372" s="8">
        <f t="shared" si="12"/>
        <v>85508.704228547809</v>
      </c>
      <c r="D372" s="8">
        <f>IF(C372=0,0,-PPMT(Jグレード!$Q$16/12,B372,MAX(Jグレード!$O$15*12),Jグレード!$P$12))</f>
        <v>82775.185680311944</v>
      </c>
      <c r="E372" s="8">
        <f>IF(C372=0,0,-IPMT(Jグレード!$Q$16/12,B372,MAX(Jグレード!$O$15*12),Jグレード!$P$12))</f>
        <v>2733.5185482358734</v>
      </c>
      <c r="F372" s="9">
        <f t="shared" si="13"/>
        <v>4290854.4914971227</v>
      </c>
      <c r="H372" s="177"/>
      <c r="I372" s="6"/>
      <c r="J372" s="25"/>
      <c r="K372" s="8"/>
      <c r="L372" s="8"/>
      <c r="M372" s="25"/>
    </row>
    <row r="373" spans="1:13" hidden="1" x14ac:dyDescent="0.15">
      <c r="A373" s="175"/>
      <c r="B373" s="6">
        <v>370</v>
      </c>
      <c r="C373" s="8">
        <f t="shared" si="12"/>
        <v>85508.704228547809</v>
      </c>
      <c r="D373" s="8">
        <f>IF(C373=0,0,-PPMT(Jグレード!$Q$16/12,B373,MAX(Jグレード!$O$15*12),Jグレード!$P$12))</f>
        <v>82826.92017136213</v>
      </c>
      <c r="E373" s="8">
        <f>IF(C373=0,0,-IPMT(Jグレード!$Q$16/12,B373,MAX(Jグレード!$O$15*12),Jグレード!$P$12))</f>
        <v>2681.7840571856786</v>
      </c>
      <c r="F373" s="9">
        <f t="shared" si="13"/>
        <v>4208027.5713257603</v>
      </c>
      <c r="H373" s="177"/>
      <c r="I373" s="6"/>
      <c r="J373" s="25"/>
      <c r="K373" s="8"/>
      <c r="L373" s="8"/>
      <c r="M373" s="25"/>
    </row>
    <row r="374" spans="1:13" hidden="1" x14ac:dyDescent="0.15">
      <c r="A374" s="175"/>
      <c r="B374" s="6">
        <v>371</v>
      </c>
      <c r="C374" s="8">
        <f t="shared" si="12"/>
        <v>85508.704228547809</v>
      </c>
      <c r="D374" s="8">
        <f>IF(C374=0,0,-PPMT(Jグレード!$Q$16/12,B374,MAX(Jグレード!$O$15*12),Jグレード!$P$12))</f>
        <v>82878.686996469245</v>
      </c>
      <c r="E374" s="8">
        <f>IF(C374=0,0,-IPMT(Jグレード!$Q$16/12,B374,MAX(Jグレード!$O$15*12),Jグレード!$P$12))</f>
        <v>2630.0172320785769</v>
      </c>
      <c r="F374" s="9">
        <f t="shared" si="13"/>
        <v>4125148.8843292911</v>
      </c>
      <c r="H374" s="177"/>
      <c r="I374" s="6"/>
      <c r="J374" s="25"/>
      <c r="K374" s="8"/>
      <c r="L374" s="8"/>
      <c r="M374" s="25"/>
    </row>
    <row r="375" spans="1:13" hidden="1" x14ac:dyDescent="0.15">
      <c r="A375" s="175"/>
      <c r="B375" s="6">
        <v>372</v>
      </c>
      <c r="C375" s="8">
        <f t="shared" si="12"/>
        <v>85508.704228547809</v>
      </c>
      <c r="D375" s="8">
        <f>IF(C375=0,0,-PPMT(Jグレード!$Q$16/12,B375,MAX(Jグレード!$O$15*12),Jグレード!$P$12))</f>
        <v>82930.48617584203</v>
      </c>
      <c r="E375" s="8">
        <f>IF(C375=0,0,-IPMT(Jグレード!$Q$16/12,B375,MAX(Jグレード!$O$15*12),Jグレード!$P$12))</f>
        <v>2578.218052705784</v>
      </c>
      <c r="F375" s="9">
        <f t="shared" si="13"/>
        <v>4042218.3981534489</v>
      </c>
      <c r="H375" s="177"/>
      <c r="I375" s="6"/>
      <c r="J375" s="25"/>
      <c r="K375" s="8"/>
      <c r="L375" s="8"/>
      <c r="M375" s="25"/>
    </row>
    <row r="376" spans="1:13" hidden="1" x14ac:dyDescent="0.15">
      <c r="A376" s="176" t="s">
        <v>121</v>
      </c>
      <c r="B376" s="6">
        <v>373</v>
      </c>
      <c r="C376" s="8">
        <f t="shared" si="12"/>
        <v>85508.704228547809</v>
      </c>
      <c r="D376" s="8">
        <f>IF(C376=0,0,-PPMT(Jグレード!$Q$16/12,B376,MAX(Jグレード!$O$15*12),Jグレード!$P$12))</f>
        <v>82982.317729701928</v>
      </c>
      <c r="E376" s="8">
        <f>IF(C376=0,0,-IPMT(Jグレード!$Q$16/12,B376,MAX(Jグレード!$O$15*12),Jグレード!$P$12))</f>
        <v>2526.3864988458827</v>
      </c>
      <c r="F376" s="9">
        <f t="shared" si="13"/>
        <v>3959236.0804237472</v>
      </c>
      <c r="H376" s="177"/>
      <c r="I376" s="6">
        <v>62</v>
      </c>
      <c r="J376" s="8">
        <f>IF(M370&lt;0.01,0,J$370)</f>
        <v>97615.60552677844</v>
      </c>
      <c r="K376" s="8">
        <f>IF(J376=0,0,-PPMT(Jグレード!$Q$16/2,I376,MAX(Jグレード!$O$15*2),Jグレード!$P$13))</f>
        <v>94382.011308518442</v>
      </c>
      <c r="L376" s="8">
        <f>IF(J376=0,0,-IPMT(Jグレード!$Q$16/2,基本!I376,MAX(Jグレード!$O$15*2),Jグレード!$P$13))</f>
        <v>3233.5942182600074</v>
      </c>
      <c r="M376" s="8">
        <f>IF(M370&lt;0,0,M370-K376)</f>
        <v>767909.78022748523</v>
      </c>
    </row>
    <row r="377" spans="1:13" hidden="1" x14ac:dyDescent="0.15">
      <c r="A377" s="176"/>
      <c r="B377" s="6">
        <v>374</v>
      </c>
      <c r="C377" s="8">
        <f t="shared" si="12"/>
        <v>85508.704228547809</v>
      </c>
      <c r="D377" s="8">
        <f>IF(C377=0,0,-PPMT(Jグレード!$Q$16/12,B377,MAX(Jグレード!$O$15*12),Jグレード!$P$12))</f>
        <v>83034.181678282999</v>
      </c>
      <c r="E377" s="8">
        <f>IF(C377=0,0,-IPMT(Jグレード!$Q$16/12,B377,MAX(Jグレード!$O$15*12),Jグレード!$P$12))</f>
        <v>2474.5225502648186</v>
      </c>
      <c r="F377" s="9">
        <f t="shared" si="13"/>
        <v>3876201.8987454642</v>
      </c>
      <c r="H377" s="178" t="s">
        <v>121</v>
      </c>
      <c r="I377" s="6"/>
      <c r="J377" s="25"/>
      <c r="K377" s="8"/>
      <c r="L377" s="8"/>
      <c r="M377" s="25"/>
    </row>
    <row r="378" spans="1:13" hidden="1" x14ac:dyDescent="0.15">
      <c r="A378" s="176"/>
      <c r="B378" s="6">
        <v>375</v>
      </c>
      <c r="C378" s="8">
        <f t="shared" si="12"/>
        <v>85508.704228547809</v>
      </c>
      <c r="D378" s="8">
        <f>IF(C378=0,0,-PPMT(Jグレード!$Q$16/12,B378,MAX(Jグレード!$O$15*12),Jグレード!$P$12))</f>
        <v>83086.078041831919</v>
      </c>
      <c r="E378" s="8">
        <f>IF(C378=0,0,-IPMT(Jグレード!$Q$16/12,B378,MAX(Jグレード!$O$15*12),Jグレード!$P$12))</f>
        <v>2422.6261867158919</v>
      </c>
      <c r="F378" s="9">
        <f t="shared" si="13"/>
        <v>3793115.8207036322</v>
      </c>
      <c r="H378" s="178"/>
      <c r="I378" s="6"/>
      <c r="J378" s="25"/>
      <c r="K378" s="8"/>
      <c r="L378" s="8"/>
      <c r="M378" s="25"/>
    </row>
    <row r="379" spans="1:13" hidden="1" x14ac:dyDescent="0.15">
      <c r="A379" s="176"/>
      <c r="B379" s="6">
        <v>376</v>
      </c>
      <c r="C379" s="8">
        <f t="shared" si="12"/>
        <v>85508.704228547809</v>
      </c>
      <c r="D379" s="8">
        <f>IF(C379=0,0,-PPMT(Jグレード!$Q$16/12,B379,MAX(Jグレード!$O$15*12),Jグレード!$P$12))</f>
        <v>83138.006840608068</v>
      </c>
      <c r="E379" s="8">
        <f>IF(C379=0,0,-IPMT(Jグレード!$Q$16/12,B379,MAX(Jグレード!$O$15*12),Jグレード!$P$12))</f>
        <v>2370.6973879397469</v>
      </c>
      <c r="F379" s="9">
        <f t="shared" si="13"/>
        <v>3709977.8138630241</v>
      </c>
      <c r="H379" s="178"/>
      <c r="I379" s="6"/>
      <c r="J379" s="25"/>
      <c r="K379" s="8"/>
      <c r="L379" s="8"/>
      <c r="M379" s="25"/>
    </row>
    <row r="380" spans="1:13" hidden="1" x14ac:dyDescent="0.15">
      <c r="A380" s="176"/>
      <c r="B380" s="6">
        <v>377</v>
      </c>
      <c r="C380" s="8">
        <f t="shared" si="12"/>
        <v>85508.704228547809</v>
      </c>
      <c r="D380" s="8">
        <f>IF(C380=0,0,-PPMT(Jグレード!$Q$16/12,B380,MAX(Jグレード!$O$15*12),Jグレード!$P$12))</f>
        <v>83189.968094883443</v>
      </c>
      <c r="E380" s="8">
        <f>IF(C380=0,0,-IPMT(Jグレード!$Q$16/12,B380,MAX(Jグレード!$O$15*12),Jグレード!$P$12))</f>
        <v>2318.7361336643667</v>
      </c>
      <c r="F380" s="9">
        <f t="shared" si="13"/>
        <v>3626787.8457681406</v>
      </c>
      <c r="H380" s="178"/>
      <c r="I380" s="6"/>
      <c r="J380" s="25"/>
      <c r="K380" s="8"/>
      <c r="L380" s="8"/>
      <c r="M380" s="25"/>
    </row>
    <row r="381" spans="1:13" hidden="1" x14ac:dyDescent="0.15">
      <c r="A381" s="176"/>
      <c r="B381" s="6">
        <v>378</v>
      </c>
      <c r="C381" s="8">
        <f t="shared" si="12"/>
        <v>85508.704228547809</v>
      </c>
      <c r="D381" s="8">
        <f>IF(C381=0,0,-PPMT(Jグレード!$Q$16/12,B381,MAX(Jグレード!$O$15*12),Jグレード!$P$12))</f>
        <v>83241.961824942744</v>
      </c>
      <c r="E381" s="8">
        <f>IF(C381=0,0,-IPMT(Jグレード!$Q$16/12,B381,MAX(Jグレード!$O$15*12),Jグレード!$P$12))</f>
        <v>2266.7424036050647</v>
      </c>
      <c r="F381" s="9">
        <f t="shared" si="13"/>
        <v>3543545.8839431978</v>
      </c>
      <c r="H381" s="178"/>
      <c r="I381" s="6"/>
      <c r="J381" s="25"/>
      <c r="K381" s="8"/>
      <c r="L381" s="8"/>
      <c r="M381" s="25"/>
    </row>
    <row r="382" spans="1:13" hidden="1" x14ac:dyDescent="0.15">
      <c r="A382" s="176"/>
      <c r="B382" s="6">
        <v>379</v>
      </c>
      <c r="C382" s="8">
        <f t="shared" si="12"/>
        <v>85508.704228547809</v>
      </c>
      <c r="D382" s="8">
        <f>IF(C382=0,0,-PPMT(Jグレード!$Q$16/12,B382,MAX(Jグレード!$O$15*12),Jグレード!$P$12))</f>
        <v>83293.988051083346</v>
      </c>
      <c r="E382" s="8">
        <f>IF(C382=0,0,-IPMT(Jグレード!$Q$16/12,B382,MAX(Jグレード!$O$15*12),Jグレード!$P$12))</f>
        <v>2214.7161774644755</v>
      </c>
      <c r="F382" s="9">
        <f t="shared" si="13"/>
        <v>3460251.8958921144</v>
      </c>
      <c r="H382" s="178"/>
      <c r="I382" s="6">
        <v>63</v>
      </c>
      <c r="J382" s="8">
        <f>IF(M376&lt;0.01,0,J$376)</f>
        <v>97615.60552677844</v>
      </c>
      <c r="K382" s="8">
        <f>IF(J382=0,0,-PPMT(Jグレード!$Q$16/2,I382,MAX(Jグレード!$O$15*2),Jグレード!$P$13))</f>
        <v>94735.943850925381</v>
      </c>
      <c r="L382" s="8">
        <f>IF(J382=0,0,-IPMT(Jグレード!$Q$16/2,基本!I382,MAX(Jグレード!$O$15*2),Jグレード!$P$13))</f>
        <v>2879.661675853064</v>
      </c>
      <c r="M382" s="8">
        <f>IF(M376&lt;0,0,M376-K382)</f>
        <v>673173.8363765598</v>
      </c>
    </row>
    <row r="383" spans="1:13" hidden="1" x14ac:dyDescent="0.15">
      <c r="A383" s="176"/>
      <c r="B383" s="6">
        <v>380</v>
      </c>
      <c r="C383" s="8">
        <f t="shared" si="12"/>
        <v>85508.704228547809</v>
      </c>
      <c r="D383" s="8">
        <f>IF(C383=0,0,-PPMT(Jグレード!$Q$16/12,B383,MAX(Jグレード!$O$15*12),Jグレード!$P$12))</f>
        <v>83346.046793615256</v>
      </c>
      <c r="E383" s="8">
        <f>IF(C383=0,0,-IPMT(Jグレード!$Q$16/12,B383,MAX(Jグレード!$O$15*12),Jグレード!$P$12))</f>
        <v>2162.6574349325483</v>
      </c>
      <c r="F383" s="9">
        <f t="shared" si="13"/>
        <v>3376905.8490984989</v>
      </c>
      <c r="H383" s="178"/>
      <c r="I383" s="6"/>
      <c r="J383" s="25"/>
      <c r="K383" s="8"/>
      <c r="L383" s="8"/>
      <c r="M383" s="25"/>
    </row>
    <row r="384" spans="1:13" hidden="1" x14ac:dyDescent="0.15">
      <c r="A384" s="176"/>
      <c r="B384" s="6">
        <v>381</v>
      </c>
      <c r="C384" s="8">
        <f t="shared" si="12"/>
        <v>85508.704228547809</v>
      </c>
      <c r="D384" s="8">
        <f>IF(C384=0,0,-PPMT(Jグレード!$Q$16/12,B384,MAX(Jグレード!$O$15*12),Jグレード!$P$12))</f>
        <v>83398.138072861271</v>
      </c>
      <c r="E384" s="8">
        <f>IF(C384=0,0,-IPMT(Jグレード!$Q$16/12,B384,MAX(Jグレード!$O$15*12),Jグレード!$P$12))</f>
        <v>2110.5661556865389</v>
      </c>
      <c r="F384" s="9">
        <f t="shared" si="13"/>
        <v>3293507.7110256376</v>
      </c>
      <c r="H384" s="178"/>
      <c r="I384" s="6"/>
      <c r="J384" s="25"/>
      <c r="K384" s="8"/>
      <c r="L384" s="8"/>
      <c r="M384" s="25"/>
    </row>
    <row r="385" spans="1:13" hidden="1" x14ac:dyDescent="0.15">
      <c r="A385" s="176"/>
      <c r="B385" s="6">
        <v>382</v>
      </c>
      <c r="C385" s="8">
        <f t="shared" si="12"/>
        <v>85508.704228547809</v>
      </c>
      <c r="D385" s="8">
        <f>IF(C385=0,0,-PPMT(Jグレード!$Q$16/12,B385,MAX(Jグレード!$O$15*12),Jグレード!$P$12))</f>
        <v>83450.261909156819</v>
      </c>
      <c r="E385" s="8">
        <f>IF(C385=0,0,-IPMT(Jグレード!$Q$16/12,B385,MAX(Jグレード!$O$15*12),Jグレード!$P$12))</f>
        <v>2058.4423193910006</v>
      </c>
      <c r="F385" s="9">
        <f t="shared" si="13"/>
        <v>3210057.4491164805</v>
      </c>
      <c r="H385" s="178"/>
      <c r="I385" s="6"/>
      <c r="J385" s="25"/>
      <c r="K385" s="8"/>
      <c r="L385" s="8"/>
      <c r="M385" s="25"/>
    </row>
    <row r="386" spans="1:13" hidden="1" x14ac:dyDescent="0.15">
      <c r="A386" s="176"/>
      <c r="B386" s="6">
        <v>383</v>
      </c>
      <c r="C386" s="8">
        <f t="shared" si="12"/>
        <v>85508.704228547809</v>
      </c>
      <c r="D386" s="8">
        <f>IF(C386=0,0,-PPMT(Jグレード!$Q$16/12,B386,MAX(Jグレード!$O$15*12),Jグレード!$P$12))</f>
        <v>83502.418322850033</v>
      </c>
      <c r="E386" s="8">
        <f>IF(C386=0,0,-IPMT(Jグレード!$Q$16/12,B386,MAX(Jグレード!$O$15*12),Jグレード!$P$12))</f>
        <v>2006.2859056977777</v>
      </c>
      <c r="F386" s="9">
        <f t="shared" si="13"/>
        <v>3126555.0307936305</v>
      </c>
      <c r="H386" s="178"/>
      <c r="I386" s="6"/>
      <c r="J386" s="25"/>
      <c r="K386" s="8"/>
      <c r="L386" s="8"/>
      <c r="M386" s="25"/>
    </row>
    <row r="387" spans="1:13" hidden="1" x14ac:dyDescent="0.15">
      <c r="A387" s="176"/>
      <c r="B387" s="6">
        <v>384</v>
      </c>
      <c r="C387" s="8">
        <f t="shared" si="12"/>
        <v>85508.704228547809</v>
      </c>
      <c r="D387" s="8">
        <f>IF(C387=0,0,-PPMT(Jグレード!$Q$16/12,B387,MAX(Jグレード!$O$15*12),Jグレード!$P$12))</f>
        <v>83554.607334301822</v>
      </c>
      <c r="E387" s="8">
        <f>IF(C387=0,0,-IPMT(Jグレード!$Q$16/12,B387,MAX(Jグレード!$O$15*12),Jグレード!$P$12))</f>
        <v>1954.0968942459967</v>
      </c>
      <c r="F387" s="9">
        <f t="shared" si="13"/>
        <v>3043000.4234593287</v>
      </c>
      <c r="H387" s="178"/>
      <c r="I387" s="6"/>
      <c r="J387" s="25"/>
      <c r="K387" s="8"/>
      <c r="L387" s="8"/>
      <c r="M387" s="25"/>
    </row>
    <row r="388" spans="1:13" hidden="1" x14ac:dyDescent="0.15">
      <c r="A388" s="175" t="s">
        <v>122</v>
      </c>
      <c r="B388" s="6">
        <v>385</v>
      </c>
      <c r="C388" s="8">
        <f t="shared" si="12"/>
        <v>85508.704228547809</v>
      </c>
      <c r="D388" s="8">
        <f>IF(C388=0,0,-PPMT(Jグレード!$Q$16/12,B388,MAX(Jグレード!$O$15*12),Jグレード!$P$12))</f>
        <v>83606.828963885753</v>
      </c>
      <c r="E388" s="8">
        <f>IF(C388=0,0,-IPMT(Jグレード!$Q$16/12,B388,MAX(Jグレード!$O$15*12),Jグレード!$P$12))</f>
        <v>1901.8752646620578</v>
      </c>
      <c r="F388" s="9">
        <f t="shared" si="13"/>
        <v>2959393.5944954432</v>
      </c>
      <c r="H388" s="178"/>
      <c r="I388" s="6">
        <v>64</v>
      </c>
      <c r="J388" s="8">
        <f>IF(M382&lt;0.01,0,J$382)</f>
        <v>97615.60552677844</v>
      </c>
      <c r="K388" s="8">
        <f>IF(J388=0,0,-PPMT(Jグレード!$Q$16/2,I388,MAX(Jグレード!$O$15*2),Jグレード!$P$13))</f>
        <v>95091.203640366351</v>
      </c>
      <c r="L388" s="8">
        <f>IF(J388=0,0,-IPMT(Jグレード!$Q$16/2,基本!I388,MAX(Jグレード!$O$15*2),Jグレード!$P$13))</f>
        <v>2524.401886412094</v>
      </c>
      <c r="M388" s="8">
        <f>IF(M382&lt;0,0,M382-K388)</f>
        <v>578082.63273619348</v>
      </c>
    </row>
    <row r="389" spans="1:13" hidden="1" x14ac:dyDescent="0.15">
      <c r="A389" s="175"/>
      <c r="B389" s="6">
        <v>386</v>
      </c>
      <c r="C389" s="8">
        <f t="shared" si="12"/>
        <v>85508.704228547809</v>
      </c>
      <c r="D389" s="8">
        <f>IF(C389=0,0,-PPMT(Jグレード!$Q$16/12,B389,MAX(Jグレード!$O$15*12),Jグレード!$P$12))</f>
        <v>83659.083231988188</v>
      </c>
      <c r="E389" s="8">
        <f>IF(C389=0,0,-IPMT(Jグレード!$Q$16/12,B389,MAX(Jグレード!$O$15*12),Jグレード!$P$12))</f>
        <v>1849.620996559629</v>
      </c>
      <c r="F389" s="9">
        <f t="shared" si="13"/>
        <v>2875734.5112634548</v>
      </c>
      <c r="H389" s="177" t="s">
        <v>122</v>
      </c>
      <c r="I389" s="6"/>
      <c r="J389" s="25"/>
      <c r="K389" s="8"/>
      <c r="L389" s="8"/>
      <c r="M389" s="25"/>
    </row>
    <row r="390" spans="1:13" hidden="1" x14ac:dyDescent="0.15">
      <c r="A390" s="175"/>
      <c r="B390" s="6">
        <v>387</v>
      </c>
      <c r="C390" s="8">
        <f t="shared" si="12"/>
        <v>85508.704228547809</v>
      </c>
      <c r="D390" s="8">
        <f>IF(C390=0,0,-PPMT(Jグレード!$Q$16/12,B390,MAX(Jグレード!$O$15*12),Jグレード!$P$12))</f>
        <v>83711.370159008176</v>
      </c>
      <c r="E390" s="8">
        <f>IF(C390=0,0,-IPMT(Jグレード!$Q$16/12,B390,MAX(Jグレード!$O$15*12),Jグレード!$P$12))</f>
        <v>1797.3340695396364</v>
      </c>
      <c r="F390" s="9">
        <f t="shared" si="13"/>
        <v>2792023.1411044467</v>
      </c>
      <c r="H390" s="177"/>
      <c r="I390" s="6"/>
      <c r="J390" s="25"/>
      <c r="K390" s="8"/>
      <c r="L390" s="8"/>
      <c r="M390" s="25"/>
    </row>
    <row r="391" spans="1:13" hidden="1" x14ac:dyDescent="0.15">
      <c r="A391" s="175"/>
      <c r="B391" s="6">
        <v>388</v>
      </c>
      <c r="C391" s="8">
        <f t="shared" si="12"/>
        <v>85508.704228547809</v>
      </c>
      <c r="D391" s="8">
        <f>IF(C391=0,0,-PPMT(Jグレード!$Q$16/12,B391,MAX(Jグレード!$O$15*12),Jグレード!$P$12))</f>
        <v>83763.689765357558</v>
      </c>
      <c r="E391" s="8">
        <f>IF(C391=0,0,-IPMT(Jグレード!$Q$16/12,B391,MAX(Jグレード!$O$15*12),Jグレード!$P$12))</f>
        <v>1745.0144631902563</v>
      </c>
      <c r="F391" s="9">
        <f t="shared" si="13"/>
        <v>2708259.4513390893</v>
      </c>
      <c r="H391" s="177"/>
      <c r="I391" s="6"/>
      <c r="J391" s="25"/>
      <c r="K391" s="8"/>
      <c r="L391" s="8"/>
      <c r="M391" s="25"/>
    </row>
    <row r="392" spans="1:13" hidden="1" x14ac:dyDescent="0.15">
      <c r="A392" s="175"/>
      <c r="B392" s="6">
        <v>389</v>
      </c>
      <c r="C392" s="8">
        <f t="shared" si="12"/>
        <v>85508.704228547809</v>
      </c>
      <c r="D392" s="8">
        <f>IF(C392=0,0,-PPMT(Jグレード!$Q$16/12,B392,MAX(Jグレード!$O$15*12),Jグレード!$P$12))</f>
        <v>83816.042071460906</v>
      </c>
      <c r="E392" s="8">
        <f>IF(C392=0,0,-IPMT(Jグレード!$Q$16/12,B392,MAX(Jグレード!$O$15*12),Jグレード!$P$12))</f>
        <v>1692.6621570869081</v>
      </c>
      <c r="F392" s="9">
        <f t="shared" si="13"/>
        <v>2624443.4092676286</v>
      </c>
      <c r="H392" s="177"/>
      <c r="I392" s="6"/>
      <c r="J392" s="25"/>
      <c r="K392" s="8"/>
      <c r="L392" s="8"/>
      <c r="M392" s="25"/>
    </row>
    <row r="393" spans="1:13" hidden="1" x14ac:dyDescent="0.15">
      <c r="A393" s="175"/>
      <c r="B393" s="6">
        <v>390</v>
      </c>
      <c r="C393" s="8">
        <f t="shared" si="12"/>
        <v>85508.704228547809</v>
      </c>
      <c r="D393" s="8">
        <f>IF(C393=0,0,-PPMT(Jグレード!$Q$16/12,B393,MAX(Jグレード!$O$15*12),Jグレード!$P$12))</f>
        <v>83868.427097755572</v>
      </c>
      <c r="E393" s="8">
        <f>IF(C393=0,0,-IPMT(Jグレード!$Q$16/12,B393,MAX(Jグレード!$O$15*12),Jグレード!$P$12))</f>
        <v>1640.2771307922451</v>
      </c>
      <c r="F393" s="9">
        <f t="shared" si="13"/>
        <v>2540574.9821698731</v>
      </c>
      <c r="H393" s="177"/>
      <c r="I393" s="6"/>
      <c r="J393" s="25"/>
      <c r="K393" s="8"/>
      <c r="L393" s="8"/>
      <c r="M393" s="25"/>
    </row>
    <row r="394" spans="1:13" hidden="1" x14ac:dyDescent="0.15">
      <c r="A394" s="175"/>
      <c r="B394" s="6">
        <v>391</v>
      </c>
      <c r="C394" s="8">
        <f t="shared" si="12"/>
        <v>85508.704228547809</v>
      </c>
      <c r="D394" s="8">
        <f>IF(C394=0,0,-PPMT(Jグレード!$Q$16/12,B394,MAX(Jグレード!$O$15*12),Jグレード!$P$12))</f>
        <v>83920.844864691666</v>
      </c>
      <c r="E394" s="8">
        <f>IF(C394=0,0,-IPMT(Jグレード!$Q$16/12,B394,MAX(Jグレード!$O$15*12),Jグレード!$P$12))</f>
        <v>1587.8593638561476</v>
      </c>
      <c r="F394" s="9">
        <f t="shared" si="13"/>
        <v>2456654.1373051815</v>
      </c>
      <c r="H394" s="177"/>
      <c r="I394" s="6">
        <v>65</v>
      </c>
      <c r="J394" s="8">
        <f>IF(M388&lt;0.01,0,J$388)</f>
        <v>97615.60552677844</v>
      </c>
      <c r="K394" s="8">
        <f>IF(J394=0,0,-PPMT(Jグレード!$Q$16/2,I394,MAX(Jグレード!$O$15*2),Jグレード!$P$13))</f>
        <v>95447.795654017726</v>
      </c>
      <c r="L394" s="8">
        <f>IF(J394=0,0,-IPMT(Jグレード!$Q$16/2,基本!I394,MAX(Jグレード!$O$15*2),Jグレード!$P$13))</f>
        <v>2167.8098727607203</v>
      </c>
      <c r="M394" s="8">
        <f>IF(M388&lt;0,0,M388-K394)</f>
        <v>482634.83708217577</v>
      </c>
    </row>
    <row r="395" spans="1:13" hidden="1" x14ac:dyDescent="0.15">
      <c r="A395" s="175"/>
      <c r="B395" s="6">
        <v>392</v>
      </c>
      <c r="C395" s="8">
        <f t="shared" si="12"/>
        <v>85508.704228547809</v>
      </c>
      <c r="D395" s="8">
        <f>IF(C395=0,0,-PPMT(Jグレード!$Q$16/12,B395,MAX(Jグレード!$O$15*12),Jグレード!$P$12))</f>
        <v>83973.295392732107</v>
      </c>
      <c r="E395" s="8">
        <f>IF(C395=0,0,-IPMT(Jグレード!$Q$16/12,B395,MAX(Jグレード!$O$15*12),Jグレード!$P$12))</f>
        <v>1535.4088358157155</v>
      </c>
      <c r="F395" s="9">
        <f t="shared" si="13"/>
        <v>2372680.8419124493</v>
      </c>
      <c r="H395" s="177"/>
      <c r="I395" s="6"/>
      <c r="J395" s="25"/>
      <c r="K395" s="8"/>
      <c r="L395" s="8"/>
      <c r="M395" s="25"/>
    </row>
    <row r="396" spans="1:13" hidden="1" x14ac:dyDescent="0.15">
      <c r="A396" s="175"/>
      <c r="B396" s="6">
        <v>393</v>
      </c>
      <c r="C396" s="8">
        <f t="shared" si="12"/>
        <v>85508.704228547809</v>
      </c>
      <c r="D396" s="8">
        <f>IF(C396=0,0,-PPMT(Jグレード!$Q$16/12,B396,MAX(Jグレード!$O$15*12),Jグレード!$P$12))</f>
        <v>84025.778702352545</v>
      </c>
      <c r="E396" s="8">
        <f>IF(C396=0,0,-IPMT(Jグレード!$Q$16/12,B396,MAX(Jグレード!$O$15*12),Jグレード!$P$12))</f>
        <v>1482.9255261952578</v>
      </c>
      <c r="F396" s="9">
        <f t="shared" si="13"/>
        <v>2288655.0632100967</v>
      </c>
      <c r="H396" s="177"/>
      <c r="I396" s="6"/>
      <c r="J396" s="25"/>
      <c r="K396" s="8"/>
      <c r="L396" s="8"/>
      <c r="M396" s="25"/>
    </row>
    <row r="397" spans="1:13" hidden="1" x14ac:dyDescent="0.15">
      <c r="A397" s="175"/>
      <c r="B397" s="6">
        <v>394</v>
      </c>
      <c r="C397" s="8">
        <f t="shared" si="12"/>
        <v>85508.704228547809</v>
      </c>
      <c r="D397" s="8">
        <f>IF(C397=0,0,-PPMT(Jグレード!$Q$16/12,B397,MAX(Jグレード!$O$15*12),Jグレード!$P$12))</f>
        <v>84078.294814041539</v>
      </c>
      <c r="E397" s="8">
        <f>IF(C397=0,0,-IPMT(Jグレード!$Q$16/12,B397,MAX(Jグレード!$O$15*12),Jグレード!$P$12))</f>
        <v>1430.4094145062875</v>
      </c>
      <c r="F397" s="9">
        <f t="shared" si="13"/>
        <v>2204576.7683960553</v>
      </c>
      <c r="H397" s="177"/>
      <c r="I397" s="6"/>
      <c r="J397" s="25"/>
      <c r="K397" s="8"/>
      <c r="L397" s="8"/>
      <c r="M397" s="25"/>
    </row>
    <row r="398" spans="1:13" hidden="1" x14ac:dyDescent="0.15">
      <c r="A398" s="175"/>
      <c r="B398" s="6">
        <v>395</v>
      </c>
      <c r="C398" s="8">
        <f t="shared" si="12"/>
        <v>85508.704228547809</v>
      </c>
      <c r="D398" s="8">
        <f>IF(C398=0,0,-PPMT(Jグレード!$Q$16/12,B398,MAX(Jグレード!$O$15*12),Jグレード!$P$12))</f>
        <v>84130.843748300307</v>
      </c>
      <c r="E398" s="8">
        <f>IF(C398=0,0,-IPMT(Jグレード!$Q$16/12,B398,MAX(Jグレード!$O$15*12),Jグレード!$P$12))</f>
        <v>1377.8604802475113</v>
      </c>
      <c r="F398" s="9">
        <f t="shared" si="13"/>
        <v>2120445.924647755</v>
      </c>
      <c r="H398" s="177"/>
      <c r="I398" s="6"/>
      <c r="J398" s="25"/>
      <c r="K398" s="8"/>
      <c r="L398" s="8"/>
      <c r="M398" s="25"/>
    </row>
    <row r="399" spans="1:13" hidden="1" x14ac:dyDescent="0.15">
      <c r="A399" s="175"/>
      <c r="B399" s="6">
        <v>396</v>
      </c>
      <c r="C399" s="8">
        <f t="shared" si="12"/>
        <v>85508.704228547809</v>
      </c>
      <c r="D399" s="8">
        <f>IF(C399=0,0,-PPMT(Jグレード!$Q$16/12,B399,MAX(Jグレード!$O$15*12),Jグレード!$P$12))</f>
        <v>84183.42552564299</v>
      </c>
      <c r="E399" s="8">
        <f>IF(C399=0,0,-IPMT(Jグレード!$Q$16/12,B399,MAX(Jグレード!$O$15*12),Jグレード!$P$12))</f>
        <v>1325.2787029048236</v>
      </c>
      <c r="F399" s="9">
        <f t="shared" si="13"/>
        <v>2036262.4991221121</v>
      </c>
      <c r="H399" s="177"/>
      <c r="I399" s="6"/>
      <c r="J399" s="25"/>
      <c r="K399" s="8"/>
      <c r="L399" s="8"/>
      <c r="M399" s="25"/>
    </row>
    <row r="400" spans="1:13" hidden="1" x14ac:dyDescent="0.15">
      <c r="A400" s="176" t="s">
        <v>123</v>
      </c>
      <c r="B400" s="6">
        <v>397</v>
      </c>
      <c r="C400" s="8">
        <f t="shared" si="12"/>
        <v>85508.704228547809</v>
      </c>
      <c r="D400" s="8">
        <f>IF(C400=0,0,-PPMT(Jグレード!$Q$16/12,B400,MAX(Jグレード!$O$15*12),Jグレード!$P$12))</f>
        <v>84236.040166596518</v>
      </c>
      <c r="E400" s="8">
        <f>IF(C400=0,0,-IPMT(Jグレード!$Q$16/12,B400,MAX(Jグレード!$O$15*12),Jグレード!$P$12))</f>
        <v>1272.6640619512968</v>
      </c>
      <c r="F400" s="9">
        <f t="shared" si="13"/>
        <v>1952026.4589555156</v>
      </c>
      <c r="H400" s="177"/>
      <c r="I400" s="6">
        <v>66</v>
      </c>
      <c r="J400" s="8">
        <f>IF(M394&lt;0.01,0,J$394)</f>
        <v>97615.60552677844</v>
      </c>
      <c r="K400" s="8">
        <f>IF(J400=0,0,-PPMT(Jグレード!$Q$16/2,I400,MAX(Jグレード!$O$15*2),Jグレード!$P$13))</f>
        <v>95805.724887720295</v>
      </c>
      <c r="L400" s="8">
        <f>IF(J400=0,0,-IPMT(Jグレード!$Q$16/2,基本!I400,MAX(Jグレード!$O$15*2),Jグレード!$P$13))</f>
        <v>1809.8806390581535</v>
      </c>
      <c r="M400" s="8">
        <f>IF(M394&lt;0,0,M394-K400)</f>
        <v>386829.11219445546</v>
      </c>
    </row>
    <row r="401" spans="1:13" hidden="1" x14ac:dyDescent="0.15">
      <c r="A401" s="176"/>
      <c r="B401" s="6">
        <v>398</v>
      </c>
      <c r="C401" s="8">
        <f t="shared" ref="C401:C423" si="14">IF(F400&lt;1,0,C400)</f>
        <v>85508.704228547809</v>
      </c>
      <c r="D401" s="8">
        <f>IF(C401=0,0,-PPMT(Jグレード!$Q$16/12,B401,MAX(Jグレード!$O$15*12),Jグレード!$P$12))</f>
        <v>84288.687691700645</v>
      </c>
      <c r="E401" s="8">
        <f>IF(C401=0,0,-IPMT(Jグレード!$Q$16/12,B401,MAX(Jグレード!$O$15*12),Jグレード!$P$12))</f>
        <v>1220.0165368471739</v>
      </c>
      <c r="F401" s="9">
        <f t="shared" ref="F401:F423" si="15">IF(F400&lt;0,0,F400-D401)</f>
        <v>1867737.771263815</v>
      </c>
      <c r="H401" s="178" t="s">
        <v>123</v>
      </c>
      <c r="I401" s="6"/>
      <c r="J401" s="25"/>
      <c r="K401" s="8"/>
      <c r="L401" s="8"/>
      <c r="M401" s="25"/>
    </row>
    <row r="402" spans="1:13" hidden="1" x14ac:dyDescent="0.15">
      <c r="A402" s="176"/>
      <c r="B402" s="6">
        <v>399</v>
      </c>
      <c r="C402" s="8">
        <f t="shared" si="14"/>
        <v>85508.704228547809</v>
      </c>
      <c r="D402" s="8">
        <f>IF(C402=0,0,-PPMT(Jグレード!$Q$16/12,B402,MAX(Jグレード!$O$15*12),Jグレード!$P$12))</f>
        <v>84341.368121507956</v>
      </c>
      <c r="E402" s="8">
        <f>IF(C402=0,0,-IPMT(Jグレード!$Q$16/12,B402,MAX(Jグレード!$O$15*12),Jグレード!$P$12))</f>
        <v>1167.3361070398612</v>
      </c>
      <c r="F402" s="9">
        <f t="shared" si="15"/>
        <v>1783396.403142307</v>
      </c>
      <c r="H402" s="178"/>
      <c r="I402" s="6"/>
      <c r="J402" s="25"/>
      <c r="K402" s="8"/>
      <c r="L402" s="8"/>
      <c r="M402" s="25"/>
    </row>
    <row r="403" spans="1:13" hidden="1" x14ac:dyDescent="0.15">
      <c r="A403" s="176"/>
      <c r="B403" s="6">
        <v>400</v>
      </c>
      <c r="C403" s="8">
        <f t="shared" si="14"/>
        <v>85508.704228547809</v>
      </c>
      <c r="D403" s="8">
        <f>IF(C403=0,0,-PPMT(Jグレード!$Q$16/12,B403,MAX(Jグレード!$O$15*12),Jグレード!$P$12))</f>
        <v>84394.081476583888</v>
      </c>
      <c r="E403" s="8">
        <f>IF(C403=0,0,-IPMT(Jグレード!$Q$16/12,B403,MAX(Jグレード!$O$15*12),Jグレード!$P$12))</f>
        <v>1114.622751963919</v>
      </c>
      <c r="F403" s="9">
        <f t="shared" si="15"/>
        <v>1699002.3216657231</v>
      </c>
      <c r="H403" s="178"/>
      <c r="I403" s="6"/>
      <c r="J403" s="25"/>
      <c r="K403" s="8"/>
      <c r="L403" s="8"/>
      <c r="M403" s="25"/>
    </row>
    <row r="404" spans="1:13" hidden="1" x14ac:dyDescent="0.15">
      <c r="A404" s="176"/>
      <c r="B404" s="6">
        <v>401</v>
      </c>
      <c r="C404" s="8">
        <f t="shared" si="14"/>
        <v>85508.704228547809</v>
      </c>
      <c r="D404" s="8">
        <f>IF(C404=0,0,-PPMT(Jグレード!$Q$16/12,B404,MAX(Jグレード!$O$15*12),Jグレード!$P$12))</f>
        <v>84446.827777506769</v>
      </c>
      <c r="E404" s="8">
        <f>IF(C404=0,0,-IPMT(Jグレード!$Q$16/12,B404,MAX(Jグレード!$O$15*12),Jグレード!$P$12))</f>
        <v>1061.8764510410538</v>
      </c>
      <c r="F404" s="9">
        <f t="shared" si="15"/>
        <v>1614555.4938882163</v>
      </c>
      <c r="H404" s="178"/>
      <c r="I404" s="6"/>
      <c r="J404" s="25"/>
      <c r="K404" s="8"/>
      <c r="L404" s="8"/>
      <c r="M404" s="25"/>
    </row>
    <row r="405" spans="1:13" hidden="1" x14ac:dyDescent="0.15">
      <c r="A405" s="176"/>
      <c r="B405" s="6">
        <v>402</v>
      </c>
      <c r="C405" s="8">
        <f t="shared" si="14"/>
        <v>85508.704228547809</v>
      </c>
      <c r="D405" s="8">
        <f>IF(C405=0,0,-PPMT(Jグレード!$Q$16/12,B405,MAX(Jグレード!$O$15*12),Jグレード!$P$12))</f>
        <v>84499.607044867706</v>
      </c>
      <c r="E405" s="8">
        <f>IF(C405=0,0,-IPMT(Jグレード!$Q$16/12,B405,MAX(Jグレード!$O$15*12),Jグレード!$P$12))</f>
        <v>1009.0971836801123</v>
      </c>
      <c r="F405" s="9">
        <f t="shared" si="15"/>
        <v>1530055.8868433486</v>
      </c>
      <c r="H405" s="178"/>
      <c r="I405" s="6"/>
      <c r="J405" s="25"/>
      <c r="K405" s="8"/>
      <c r="L405" s="8"/>
      <c r="M405" s="25"/>
    </row>
    <row r="406" spans="1:13" hidden="1" x14ac:dyDescent="0.15">
      <c r="A406" s="176"/>
      <c r="B406" s="6">
        <v>403</v>
      </c>
      <c r="C406" s="8">
        <f t="shared" si="14"/>
        <v>85508.704228547809</v>
      </c>
      <c r="D406" s="8">
        <f>IF(C406=0,0,-PPMT(Jグレード!$Q$16/12,B406,MAX(Jグレード!$O$15*12),Jグレード!$P$12))</f>
        <v>84552.419299270739</v>
      </c>
      <c r="E406" s="8">
        <f>IF(C406=0,0,-IPMT(Jグレード!$Q$16/12,B406,MAX(Jグレード!$O$15*12),Jグレード!$P$12))</f>
        <v>956.28492927706975</v>
      </c>
      <c r="F406" s="9">
        <f t="shared" si="15"/>
        <v>1445503.4675440779</v>
      </c>
      <c r="H406" s="178"/>
      <c r="I406" s="6">
        <v>67</v>
      </c>
      <c r="J406" s="8">
        <f>IF(M400&lt;0.01,0,J$400)</f>
        <v>97615.60552677844</v>
      </c>
      <c r="K406" s="8">
        <f>IF(J406=0,0,-PPMT(Jグレード!$Q$16/2,I406,MAX(Jグレード!$O$15*2),Jグレード!$P$13))</f>
        <v>96164.996356049232</v>
      </c>
      <c r="L406" s="8">
        <f>IF(J406=0,0,-IPMT(Jグレード!$Q$16/2,基本!I406,MAX(Jグレード!$O$15*2),Jグレード!$P$13))</f>
        <v>1450.6091707292026</v>
      </c>
      <c r="M406" s="8">
        <f>IF(M400&lt;0,0,M400-K406)</f>
        <v>290664.11583840626</v>
      </c>
    </row>
    <row r="407" spans="1:13" hidden="1" x14ac:dyDescent="0.15">
      <c r="A407" s="176"/>
      <c r="B407" s="6">
        <v>404</v>
      </c>
      <c r="C407" s="8">
        <f t="shared" si="14"/>
        <v>85508.704228547809</v>
      </c>
      <c r="D407" s="8">
        <f>IF(C407=0,0,-PPMT(Jグレード!$Q$16/12,B407,MAX(Jグレード!$O$15*12),Jグレード!$P$12))</f>
        <v>84605.264561332777</v>
      </c>
      <c r="E407" s="8">
        <f>IF(C407=0,0,-IPMT(Jグレード!$Q$16/12,B407,MAX(Jグレード!$O$15*12),Jグレード!$P$12))</f>
        <v>903.43966721502545</v>
      </c>
      <c r="F407" s="9">
        <f t="shared" si="15"/>
        <v>1360898.2029827451</v>
      </c>
      <c r="H407" s="178"/>
      <c r="I407" s="6"/>
      <c r="J407" s="25"/>
      <c r="K407" s="8"/>
      <c r="L407" s="8"/>
      <c r="M407" s="25"/>
    </row>
    <row r="408" spans="1:13" hidden="1" x14ac:dyDescent="0.15">
      <c r="A408" s="176"/>
      <c r="B408" s="6">
        <v>405</v>
      </c>
      <c r="C408" s="8">
        <f t="shared" si="14"/>
        <v>85508.704228547809</v>
      </c>
      <c r="D408" s="8">
        <f>IF(C408=0,0,-PPMT(Jグレード!$Q$16/12,B408,MAX(Jグレード!$O$15*12),Jグレード!$P$12))</f>
        <v>84658.142851683631</v>
      </c>
      <c r="E408" s="8">
        <f>IF(C408=0,0,-IPMT(Jグレード!$Q$16/12,B408,MAX(Jグレード!$O$15*12),Jグレード!$P$12))</f>
        <v>850.56137686419254</v>
      </c>
      <c r="F408" s="9">
        <f t="shared" si="15"/>
        <v>1276240.0601310616</v>
      </c>
      <c r="H408" s="178"/>
      <c r="I408" s="6"/>
      <c r="J408" s="25"/>
      <c r="K408" s="8"/>
      <c r="L408" s="8"/>
      <c r="M408" s="25"/>
    </row>
    <row r="409" spans="1:13" hidden="1" x14ac:dyDescent="0.15">
      <c r="A409" s="176"/>
      <c r="B409" s="6">
        <v>406</v>
      </c>
      <c r="C409" s="8">
        <f t="shared" si="14"/>
        <v>85508.704228547809</v>
      </c>
      <c r="D409" s="8">
        <f>IF(C409=0,0,-PPMT(Jグレード!$Q$16/12,B409,MAX(Jグレード!$O$15*12),Jグレード!$P$12))</f>
        <v>84711.054190965937</v>
      </c>
      <c r="E409" s="8">
        <f>IF(C409=0,0,-IPMT(Jグレード!$Q$16/12,B409,MAX(Jグレード!$O$15*12),Jグレード!$P$12))</f>
        <v>797.65003758189039</v>
      </c>
      <c r="F409" s="9">
        <f t="shared" si="15"/>
        <v>1191529.0059400958</v>
      </c>
      <c r="H409" s="178"/>
      <c r="I409" s="6"/>
      <c r="J409" s="25"/>
      <c r="K409" s="8"/>
      <c r="L409" s="8"/>
      <c r="M409" s="25"/>
    </row>
    <row r="410" spans="1:13" hidden="1" x14ac:dyDescent="0.15">
      <c r="A410" s="176"/>
      <c r="B410" s="6">
        <v>407</v>
      </c>
      <c r="C410" s="8">
        <f t="shared" si="14"/>
        <v>85508.704228547809</v>
      </c>
      <c r="D410" s="8">
        <f>IF(C410=0,0,-PPMT(Jグレード!$Q$16/12,B410,MAX(Jグレード!$O$15*12),Jグレード!$P$12))</f>
        <v>84763.998599835279</v>
      </c>
      <c r="E410" s="8">
        <f>IF(C410=0,0,-IPMT(Jグレード!$Q$16/12,B410,MAX(Jグレード!$O$15*12),Jグレード!$P$12))</f>
        <v>744.70562871253662</v>
      </c>
      <c r="F410" s="9">
        <f t="shared" si="15"/>
        <v>1106765.0073402605</v>
      </c>
      <c r="H410" s="178"/>
      <c r="I410" s="6"/>
      <c r="J410" s="25"/>
      <c r="K410" s="8"/>
      <c r="L410" s="8"/>
      <c r="M410" s="25"/>
    </row>
    <row r="411" spans="1:13" hidden="1" x14ac:dyDescent="0.15">
      <c r="A411" s="176"/>
      <c r="B411" s="6">
        <v>408</v>
      </c>
      <c r="C411" s="8">
        <f t="shared" si="14"/>
        <v>85508.704228547809</v>
      </c>
      <c r="D411" s="8">
        <f>IF(C411=0,0,-PPMT(Jグレード!$Q$16/12,B411,MAX(Jグレード!$O$15*12),Jグレード!$P$12))</f>
        <v>84816.976098960178</v>
      </c>
      <c r="E411" s="8">
        <f>IF(C411=0,0,-IPMT(Jグレード!$Q$16/12,B411,MAX(Jグレード!$O$15*12),Jグレード!$P$12))</f>
        <v>691.72812958763939</v>
      </c>
      <c r="F411" s="9">
        <f t="shared" si="15"/>
        <v>1021948.0312413004</v>
      </c>
      <c r="H411" s="178"/>
      <c r="I411" s="6"/>
      <c r="J411" s="25"/>
      <c r="K411" s="8"/>
      <c r="L411" s="8"/>
      <c r="M411" s="25"/>
    </row>
    <row r="412" spans="1:13" hidden="1" x14ac:dyDescent="0.15">
      <c r="A412" s="175" t="s">
        <v>124</v>
      </c>
      <c r="B412" s="6">
        <v>409</v>
      </c>
      <c r="C412" s="8">
        <f t="shared" si="14"/>
        <v>85508.704228547809</v>
      </c>
      <c r="D412" s="8">
        <f>IF(C412=0,0,-PPMT(Jグレード!$Q$16/12,B412,MAX(Jグレード!$O$15*12),Jグレード!$P$12))</f>
        <v>84869.986709022021</v>
      </c>
      <c r="E412" s="8">
        <f>IF(C412=0,0,-IPMT(Jグレード!$Q$16/12,B412,MAX(Jグレード!$O$15*12),Jグレード!$P$12))</f>
        <v>638.71751952578938</v>
      </c>
      <c r="F412" s="9">
        <f t="shared" si="15"/>
        <v>937078.04453227832</v>
      </c>
      <c r="H412" s="178"/>
      <c r="I412" s="6">
        <v>68</v>
      </c>
      <c r="J412" s="8">
        <f>IF(M406&lt;0.01,0,J$406)</f>
        <v>97615.60552677844</v>
      </c>
      <c r="K412" s="8">
        <f>IF(J412=0,0,-PPMT(Jグレード!$Q$16/2,I412,MAX(Jグレード!$O$15*2),Jグレード!$P$13))</f>
        <v>96525.615092384425</v>
      </c>
      <c r="L412" s="8">
        <f>IF(J412=0,0,-IPMT(Jグレード!$Q$16/2,基本!I412,MAX(Jグレード!$O$15*2),Jグレード!$P$13))</f>
        <v>1089.9904343940179</v>
      </c>
      <c r="M412" s="8">
        <f>IF(M406&lt;0,0,M406-K412)</f>
        <v>194138.50074602183</v>
      </c>
    </row>
    <row r="413" spans="1:13" hidden="1" x14ac:dyDescent="0.15">
      <c r="A413" s="175"/>
      <c r="B413" s="6">
        <v>410</v>
      </c>
      <c r="C413" s="8">
        <f t="shared" si="14"/>
        <v>85508.704228547809</v>
      </c>
      <c r="D413" s="8">
        <f>IF(C413=0,0,-PPMT(Jグレード!$Q$16/12,B413,MAX(Jグレード!$O$15*12),Jグレード!$P$12))</f>
        <v>84923.03045071516</v>
      </c>
      <c r="E413" s="8">
        <f>IF(C413=0,0,-IPMT(Jグレード!$Q$16/12,B413,MAX(Jグレード!$O$15*12),Jグレード!$P$12))</f>
        <v>585.67377783265056</v>
      </c>
      <c r="F413" s="9">
        <f t="shared" si="15"/>
        <v>852155.0140815631</v>
      </c>
      <c r="H413" s="177" t="s">
        <v>124</v>
      </c>
      <c r="I413" s="6"/>
      <c r="J413" s="25"/>
      <c r="K413" s="8"/>
      <c r="L413" s="8"/>
      <c r="M413" s="25"/>
    </row>
    <row r="414" spans="1:13" hidden="1" x14ac:dyDescent="0.15">
      <c r="A414" s="175"/>
      <c r="B414" s="6">
        <v>411</v>
      </c>
      <c r="C414" s="8">
        <f t="shared" si="14"/>
        <v>85508.704228547809</v>
      </c>
      <c r="D414" s="8">
        <f>IF(C414=0,0,-PPMT(Jグレード!$Q$16/12,B414,MAX(Jグレード!$O$15*12),Jグレード!$P$12))</f>
        <v>84976.107344746866</v>
      </c>
      <c r="E414" s="8">
        <f>IF(C414=0,0,-IPMT(Jグレード!$Q$16/12,B414,MAX(Jグレード!$O$15*12),Jグレード!$P$12))</f>
        <v>532.59688380095372</v>
      </c>
      <c r="F414" s="9">
        <f t="shared" si="15"/>
        <v>767178.90673681628</v>
      </c>
      <c r="H414" s="177"/>
      <c r="I414" s="6"/>
      <c r="J414" s="25"/>
      <c r="K414" s="8"/>
      <c r="L414" s="8"/>
      <c r="M414" s="25"/>
    </row>
    <row r="415" spans="1:13" hidden="1" x14ac:dyDescent="0.15">
      <c r="A415" s="175"/>
      <c r="B415" s="6">
        <v>412</v>
      </c>
      <c r="C415" s="8">
        <f t="shared" si="14"/>
        <v>85508.704228547809</v>
      </c>
      <c r="D415" s="8">
        <f>IF(C415=0,0,-PPMT(Jグレード!$Q$16/12,B415,MAX(Jグレード!$O$15*12),Jグレード!$P$12))</f>
        <v>85029.217411837322</v>
      </c>
      <c r="E415" s="8">
        <f>IF(C415=0,0,-IPMT(Jグレード!$Q$16/12,B415,MAX(Jグレード!$O$15*12),Jグレード!$P$12))</f>
        <v>479.48681671048689</v>
      </c>
      <c r="F415" s="9">
        <f t="shared" si="15"/>
        <v>682149.68932497897</v>
      </c>
      <c r="H415" s="177"/>
      <c r="I415" s="6"/>
      <c r="J415" s="25"/>
      <c r="K415" s="8"/>
      <c r="L415" s="8"/>
      <c r="M415" s="25"/>
    </row>
    <row r="416" spans="1:13" hidden="1" x14ac:dyDescent="0.15">
      <c r="A416" s="175"/>
      <c r="B416" s="6">
        <v>413</v>
      </c>
      <c r="C416" s="8">
        <f t="shared" si="14"/>
        <v>85508.704228547809</v>
      </c>
      <c r="D416" s="8">
        <f>IF(C416=0,0,-PPMT(Jグレード!$Q$16/12,B416,MAX(Jグレード!$O$15*12),Jグレード!$P$12))</f>
        <v>85082.360672719718</v>
      </c>
      <c r="E416" s="8">
        <f>IF(C416=0,0,-IPMT(Jグレード!$Q$16/12,B416,MAX(Jグレード!$O$15*12),Jグレード!$P$12))</f>
        <v>426.34355582808848</v>
      </c>
      <c r="F416" s="9">
        <f t="shared" si="15"/>
        <v>597067.3286522592</v>
      </c>
      <c r="H416" s="177"/>
      <c r="I416" s="6"/>
      <c r="J416" s="25"/>
      <c r="K416" s="8"/>
      <c r="L416" s="8"/>
      <c r="M416" s="25"/>
    </row>
    <row r="417" spans="1:19" hidden="1" x14ac:dyDescent="0.15">
      <c r="A417" s="175"/>
      <c r="B417" s="6">
        <v>414</v>
      </c>
      <c r="C417" s="8">
        <f t="shared" si="14"/>
        <v>85508.704228547809</v>
      </c>
      <c r="D417" s="8">
        <f>IF(C417=0,0,-PPMT(Jグレード!$Q$16/12,B417,MAX(Jグレード!$O$15*12),Jグレード!$P$12))</f>
        <v>85135.537148140167</v>
      </c>
      <c r="E417" s="8">
        <f>IF(C417=0,0,-IPMT(Jグレード!$Q$16/12,B417,MAX(Jグレード!$O$15*12),Jグレード!$P$12))</f>
        <v>373.16708040763865</v>
      </c>
      <c r="F417" s="9">
        <f t="shared" si="15"/>
        <v>511931.79150411906</v>
      </c>
      <c r="H417" s="177"/>
      <c r="I417" s="6"/>
      <c r="J417" s="25"/>
      <c r="K417" s="8"/>
      <c r="L417" s="8"/>
      <c r="M417" s="25"/>
    </row>
    <row r="418" spans="1:19" hidden="1" x14ac:dyDescent="0.15">
      <c r="A418" s="175"/>
      <c r="B418" s="6">
        <v>415</v>
      </c>
      <c r="C418" s="8">
        <f t="shared" si="14"/>
        <v>85508.704228547809</v>
      </c>
      <c r="D418" s="8">
        <f>IF(C418=0,0,-PPMT(Jグレード!$Q$16/12,B418,MAX(Jグレード!$O$15*12),Jグレード!$P$12))</f>
        <v>85188.746858857761</v>
      </c>
      <c r="E418" s="8">
        <f>IF(C418=0,0,-IPMT(Jグレード!$Q$16/12,B418,MAX(Jグレード!$O$15*12),Jグレード!$P$12))</f>
        <v>319.95736969005111</v>
      </c>
      <c r="F418" s="9">
        <f t="shared" si="15"/>
        <v>426743.04464526131</v>
      </c>
      <c r="H418" s="177"/>
      <c r="I418" s="6">
        <v>69</v>
      </c>
      <c r="J418" s="8">
        <f>IF(M412&lt;0.01,0,J$412)</f>
        <v>97615.60552677844</v>
      </c>
      <c r="K418" s="8">
        <f>IF(J418=0,0,-PPMT(Jグレード!$Q$16/2,I418,MAX(Jグレード!$O$15*2),Jグレード!$P$13))</f>
        <v>96887.586148980874</v>
      </c>
      <c r="L418" s="8">
        <f>IF(J418=0,0,-IPMT(Jグレード!$Q$16/2,基本!I418,MAX(Jグレード!$O$15*2),Jグレード!$P$13))</f>
        <v>728.01937779757634</v>
      </c>
      <c r="M418" s="8">
        <f>IF(M412&lt;0,0,M412-K418)</f>
        <v>97250.914597040959</v>
      </c>
    </row>
    <row r="419" spans="1:19" hidden="1" x14ac:dyDescent="0.15">
      <c r="A419" s="175"/>
      <c r="B419" s="6">
        <v>416</v>
      </c>
      <c r="C419" s="8">
        <f t="shared" si="14"/>
        <v>85508.704228547809</v>
      </c>
      <c r="D419" s="8">
        <f>IF(C419=0,0,-PPMT(Jグレード!$Q$16/12,B419,MAX(Jグレード!$O$15*12),Jグレード!$P$12))</f>
        <v>85241.989825644545</v>
      </c>
      <c r="E419" s="8">
        <f>IF(C419=0,0,-IPMT(Jグレード!$Q$16/12,B419,MAX(Jグレード!$O$15*12),Jグレード!$P$12))</f>
        <v>266.71440290326501</v>
      </c>
      <c r="F419" s="9">
        <f t="shared" si="15"/>
        <v>341501.05481961678</v>
      </c>
      <c r="H419" s="177"/>
      <c r="I419" s="6"/>
      <c r="J419" s="25"/>
      <c r="K419" s="8"/>
      <c r="L419" s="8"/>
      <c r="M419" s="25"/>
    </row>
    <row r="420" spans="1:19" hidden="1" x14ac:dyDescent="0.15">
      <c r="A420" s="175"/>
      <c r="B420" s="6">
        <v>417</v>
      </c>
      <c r="C420" s="8">
        <f t="shared" si="14"/>
        <v>85508.704228547809</v>
      </c>
      <c r="D420" s="8">
        <f>IF(C420=0,0,-PPMT(Jグレード!$Q$16/12,B420,MAX(Jグレード!$O$15*12),Jグレード!$P$12))</f>
        <v>85295.266069285572</v>
      </c>
      <c r="E420" s="8">
        <f>IF(C420=0,0,-IPMT(Jグレード!$Q$16/12,B420,MAX(Jグレード!$O$15*12),Jグレード!$P$12))</f>
        <v>213.43815926223718</v>
      </c>
      <c r="F420" s="9">
        <f t="shared" si="15"/>
        <v>256205.78875033121</v>
      </c>
      <c r="H420" s="177"/>
      <c r="I420" s="6"/>
      <c r="J420" s="25"/>
      <c r="K420" s="8"/>
      <c r="L420" s="8"/>
      <c r="M420" s="25"/>
    </row>
    <row r="421" spans="1:19" hidden="1" x14ac:dyDescent="0.15">
      <c r="A421" s="175"/>
      <c r="B421" s="6">
        <v>418</v>
      </c>
      <c r="C421" s="8">
        <f t="shared" si="14"/>
        <v>85508.704228547809</v>
      </c>
      <c r="D421" s="8">
        <f>IF(C421=0,0,-PPMT(Jグレード!$Q$16/12,B421,MAX(Jグレード!$O$15*12),Jグレード!$P$12))</f>
        <v>85348.575610578875</v>
      </c>
      <c r="E421" s="8">
        <f>IF(C421=0,0,-IPMT(Jグレード!$Q$16/12,B421,MAX(Jグレード!$O$15*12),Jグレード!$P$12))</f>
        <v>160.12861796893367</v>
      </c>
      <c r="F421" s="9">
        <f t="shared" si="15"/>
        <v>170857.21313975233</v>
      </c>
      <c r="H421" s="177"/>
      <c r="I421" s="6"/>
      <c r="J421" s="25"/>
      <c r="K421" s="8"/>
      <c r="L421" s="8"/>
      <c r="M421" s="25"/>
    </row>
    <row r="422" spans="1:19" hidden="1" x14ac:dyDescent="0.15">
      <c r="A422" s="175"/>
      <c r="B422" s="6">
        <v>419</v>
      </c>
      <c r="C422" s="8">
        <f t="shared" si="14"/>
        <v>85508.704228547809</v>
      </c>
      <c r="D422" s="8">
        <f>IF(C422=0,0,-PPMT(Jグレード!$Q$16/12,B422,MAX(Jグレード!$O$15*12),Jグレード!$P$12))</f>
        <v>85401.918470335499</v>
      </c>
      <c r="E422" s="8">
        <f>IF(C422=0,0,-IPMT(Jグレード!$Q$16/12,B422,MAX(Jグレード!$O$15*12),Jグレード!$P$12))</f>
        <v>106.78575821232185</v>
      </c>
      <c r="F422" s="9">
        <f t="shared" si="15"/>
        <v>85455.294669416835</v>
      </c>
      <c r="H422" s="177"/>
      <c r="I422" s="6"/>
      <c r="J422" s="25"/>
      <c r="K422" s="8"/>
      <c r="L422" s="8"/>
      <c r="M422" s="25"/>
    </row>
    <row r="423" spans="1:19" hidden="1" x14ac:dyDescent="0.15">
      <c r="A423" s="175"/>
      <c r="B423" s="6">
        <v>420</v>
      </c>
      <c r="C423" s="8">
        <f t="shared" si="14"/>
        <v>85508.704228547809</v>
      </c>
      <c r="D423" s="8">
        <f>IF(C423=0,0,-PPMT(Jグレード!$Q$16/12,B423,MAX(Jグレード!$O$15*12),Jグレード!$P$12))</f>
        <v>85455.294669379451</v>
      </c>
      <c r="E423" s="8">
        <f>IF(C423=0,0,-IPMT(Jグレード!$Q$16/12,B423,MAX(Jグレード!$O$15*12),Jグレード!$P$12))</f>
        <v>53.409559168362165</v>
      </c>
      <c r="F423" s="14">
        <f t="shared" si="15"/>
        <v>3.7383870221674442E-8</v>
      </c>
      <c r="H423" s="177"/>
      <c r="I423" s="6"/>
      <c r="J423" s="25"/>
      <c r="K423" s="8"/>
      <c r="L423" s="8"/>
      <c r="M423" s="25"/>
    </row>
    <row r="424" spans="1:19" x14ac:dyDescent="0.15">
      <c r="A424" s="174" t="s">
        <v>125</v>
      </c>
      <c r="B424" s="174"/>
      <c r="C424" s="8">
        <f>SUM(C3:C423)</f>
        <v>35913655.77598992</v>
      </c>
      <c r="D424" s="8">
        <f>SUM(D3:D423)</f>
        <v>31578100.000000022</v>
      </c>
      <c r="E424" s="8">
        <f>SUM(E3:E423)</f>
        <v>4335555.7759900792</v>
      </c>
      <c r="F424" s="8">
        <f>SUM(F3:F423)</f>
        <v>6905311141.5841389</v>
      </c>
      <c r="H424" s="177"/>
      <c r="I424" s="6">
        <v>70</v>
      </c>
      <c r="J424" s="8">
        <f>IF(M418&lt;0.01,0,J$418)</f>
        <v>97615.60552677844</v>
      </c>
      <c r="K424" s="8">
        <f>IF(J424=0,0,-PPMT(Jグレード!$Q$16/2,I424,MAX(Jグレード!$O$15*2),Jグレード!$P$13))</f>
        <v>97250.914597039548</v>
      </c>
      <c r="L424" s="8">
        <f>IF(J424=0,0,-IPMT(Jグレード!$Q$16/2,基本!I424,MAX(Jグレード!$O$15*2),Jグレード!$P$13))</f>
        <v>364.69092973889826</v>
      </c>
      <c r="M424" s="8">
        <f>IF(M418&lt;0,0,M418-K424)</f>
        <v>1.4115357771515846E-9</v>
      </c>
    </row>
    <row r="425" spans="1:19" x14ac:dyDescent="0.15">
      <c r="H425" s="174" t="s">
        <v>125</v>
      </c>
      <c r="I425" s="174"/>
      <c r="J425" s="8">
        <f>SUM(J4:J424)</f>
        <v>6833092.3868744997</v>
      </c>
      <c r="K425" s="8">
        <f>SUM(K4:K424)</f>
        <v>5999999.9999999991</v>
      </c>
      <c r="L425" s="8">
        <f>SUM(L4:L424)</f>
        <v>833092.38687449065</v>
      </c>
      <c r="M425" s="8">
        <f>SUM(M4:M424)</f>
        <v>216157969.83319765</v>
      </c>
    </row>
    <row r="427" spans="1:19" ht="16.2" x14ac:dyDescent="0.15">
      <c r="A427" s="1" t="s">
        <v>84</v>
      </c>
      <c r="C427" t="s">
        <v>147</v>
      </c>
    </row>
    <row r="428" spans="1:19" ht="16.2" x14ac:dyDescent="0.15">
      <c r="A428" s="2" t="s">
        <v>85</v>
      </c>
      <c r="B428" s="2" t="s">
        <v>86</v>
      </c>
      <c r="C428" s="3" t="s">
        <v>87</v>
      </c>
      <c r="D428" s="4" t="s">
        <v>88</v>
      </c>
      <c r="E428" s="3" t="s">
        <v>78</v>
      </c>
      <c r="F428" s="5" t="s">
        <v>89</v>
      </c>
      <c r="H428" s="1" t="s">
        <v>139</v>
      </c>
    </row>
    <row r="429" spans="1:19" x14ac:dyDescent="0.15">
      <c r="A429" s="175" t="s">
        <v>90</v>
      </c>
      <c r="B429" s="6">
        <v>1</v>
      </c>
      <c r="C429" s="7">
        <f>PMT(Jグレード!Q32/12,Jグレード!O31*12,-Jグレード!P29)</f>
        <v>97982.138083354163</v>
      </c>
      <c r="D429" s="8">
        <f>IF(C429=0,0,-PPMT(Jグレード!$Q$16/12,B429,MAX(Jグレード!$O$15*12),Jグレード!$P$12))</f>
        <v>65772.391728547824</v>
      </c>
      <c r="E429" s="8">
        <f>IF(C429=0,0,-IPMT(Jグレード!$Q$16/12,B429,MAX(Jグレード!$O$15*12),Jグレード!$P$12))</f>
        <v>19736.3125</v>
      </c>
      <c r="F429" s="9">
        <f>Jグレード!P12-D429</f>
        <v>31512327.608271454</v>
      </c>
      <c r="H429" s="21" t="s">
        <v>85</v>
      </c>
      <c r="I429" s="21" t="s">
        <v>86</v>
      </c>
      <c r="J429" s="22" t="s">
        <v>87</v>
      </c>
      <c r="K429" s="23" t="s">
        <v>88</v>
      </c>
      <c r="L429" s="23" t="s">
        <v>78</v>
      </c>
      <c r="M429" s="24" t="s">
        <v>89</v>
      </c>
      <c r="O429" s="15">
        <f>Jグレード!O31</f>
        <v>30</v>
      </c>
      <c r="P429" s="16">
        <f>PMT(O430/2,O429*2,-O431)</f>
        <v>18643.019241516649</v>
      </c>
      <c r="Q429" s="17">
        <v>1</v>
      </c>
      <c r="R429">
        <v>1500</v>
      </c>
      <c r="S429">
        <f>IF(Jグレード!$G$8=Q429,R429,0)</f>
        <v>0</v>
      </c>
    </row>
    <row r="430" spans="1:19" x14ac:dyDescent="0.15">
      <c r="A430" s="175"/>
      <c r="B430" s="6">
        <v>2</v>
      </c>
      <c r="C430" s="8">
        <f t="shared" ref="C430:C440" si="16">IF(F429&lt;1,0,C429)</f>
        <v>97982.138083354163</v>
      </c>
      <c r="D430" s="8">
        <f>IF(C430=0,0,-PPMT(Jグレード!$Q$16/12,B430,MAX(Jグレード!$O$15*12),Jグレード!$P$12))</f>
        <v>65813.49947337815</v>
      </c>
      <c r="E430" s="8">
        <f>IF(C430=0,0,-IPMT(Jグレード!$Q$16/12,B430,MAX(Jグレード!$O$15*12),Jグレード!$P$12))</f>
        <v>19695.204755169656</v>
      </c>
      <c r="F430" s="9">
        <f t="shared" ref="F430:F440" si="17">IF(F429&lt;0,0,F429-D430)</f>
        <v>31446514.108798075</v>
      </c>
      <c r="H430" s="177" t="s">
        <v>90</v>
      </c>
      <c r="I430" s="6"/>
      <c r="J430" s="25"/>
      <c r="K430" s="8"/>
      <c r="L430" s="8"/>
      <c r="M430" s="25"/>
      <c r="O430" s="18">
        <f>Jグレード!Q32</f>
        <v>7.4999999999999997E-3</v>
      </c>
      <c r="P430" s="19"/>
      <c r="Q430" s="17">
        <v>2</v>
      </c>
      <c r="R430">
        <v>2242</v>
      </c>
      <c r="S430">
        <f>IF(Jグレード!$G$8=Q430,R430,0)</f>
        <v>0</v>
      </c>
    </row>
    <row r="431" spans="1:19" x14ac:dyDescent="0.15">
      <c r="A431" s="175"/>
      <c r="B431" s="6">
        <v>3</v>
      </c>
      <c r="C431" s="8">
        <f t="shared" si="16"/>
        <v>97982.138083354163</v>
      </c>
      <c r="D431" s="8">
        <f>IF(C431=0,0,-PPMT(Jグレード!$Q$16/12,B431,MAX(Jグレード!$O$15*12),Jグレード!$P$12))</f>
        <v>65854.632910549015</v>
      </c>
      <c r="E431" s="8">
        <f>IF(C431=0,0,-IPMT(Jグレード!$Q$16/12,B431,MAX(Jグレード!$O$15*12),Jグレード!$P$12))</f>
        <v>19654.071317998794</v>
      </c>
      <c r="F431" s="9">
        <f t="shared" si="17"/>
        <v>31380659.475887526</v>
      </c>
      <c r="H431" s="177"/>
      <c r="I431" s="6"/>
      <c r="J431" s="25"/>
      <c r="K431" s="8"/>
      <c r="L431" s="8"/>
      <c r="M431" s="25"/>
      <c r="O431" s="16">
        <v>1000000</v>
      </c>
      <c r="P431" s="16"/>
      <c r="Q431" s="17">
        <v>3</v>
      </c>
      <c r="R431">
        <v>2979</v>
      </c>
      <c r="S431">
        <f>IF(Jグレード!$G$8=Q431,R431,0)</f>
        <v>0</v>
      </c>
    </row>
    <row r="432" spans="1:19" x14ac:dyDescent="0.15">
      <c r="A432" s="175"/>
      <c r="B432" s="6">
        <v>4</v>
      </c>
      <c r="C432" s="8">
        <f t="shared" si="16"/>
        <v>97982.138083354163</v>
      </c>
      <c r="D432" s="8">
        <f>IF(C432=0,0,-PPMT(Jグレード!$Q$16/12,B432,MAX(Jグレード!$O$15*12),Jグレード!$P$12))</f>
        <v>65895.792056118109</v>
      </c>
      <c r="E432" s="8">
        <f>IF(C432=0,0,-IPMT(Jグレード!$Q$16/12,B432,MAX(Jグレード!$O$15*12),Jグレード!$P$12))</f>
        <v>19612.9121724297</v>
      </c>
      <c r="F432" s="9">
        <f t="shared" si="17"/>
        <v>31314763.683831409</v>
      </c>
      <c r="H432" s="177"/>
      <c r="I432" s="6"/>
      <c r="J432" s="25"/>
      <c r="K432" s="8"/>
      <c r="L432" s="8"/>
      <c r="M432" s="25"/>
      <c r="Q432" s="17">
        <v>4</v>
      </c>
      <c r="R432">
        <v>3710</v>
      </c>
      <c r="S432">
        <f>IF(Jグレード!$G$8=Q432,R432,0)</f>
        <v>0</v>
      </c>
    </row>
    <row r="433" spans="1:18" x14ac:dyDescent="0.15">
      <c r="A433" s="175"/>
      <c r="B433" s="6">
        <v>5</v>
      </c>
      <c r="C433" s="8">
        <f t="shared" si="16"/>
        <v>97982.138083354163</v>
      </c>
      <c r="D433" s="8">
        <f>IF(C433=0,0,-PPMT(Jグレード!$Q$16/12,B433,MAX(Jグレード!$O$15*12),Jグレード!$P$12))</f>
        <v>65936.976926153191</v>
      </c>
      <c r="E433" s="8">
        <f>IF(C433=0,0,-IPMT(Jグレード!$Q$16/12,B433,MAX(Jグレード!$O$15*12),Jグレード!$P$12))</f>
        <v>19571.727302394625</v>
      </c>
      <c r="F433" s="9">
        <f t="shared" si="17"/>
        <v>31248826.706905257</v>
      </c>
      <c r="H433" s="177"/>
      <c r="I433" s="6"/>
      <c r="J433" s="25"/>
      <c r="K433" s="8"/>
      <c r="L433" s="8"/>
      <c r="M433" s="25"/>
    </row>
    <row r="434" spans="1:18" x14ac:dyDescent="0.15">
      <c r="A434" s="175"/>
      <c r="B434" s="6">
        <v>6</v>
      </c>
      <c r="C434" s="8">
        <f t="shared" si="16"/>
        <v>97982.138083354163</v>
      </c>
      <c r="D434" s="8">
        <f>IF(C434=0,0,-PPMT(Jグレード!$Q$16/12,B434,MAX(Jグレード!$O$15*12),Jグレード!$P$12))</f>
        <v>65978.187536732032</v>
      </c>
      <c r="E434" s="8">
        <f>IF(C434=0,0,-IPMT(Jグレード!$Q$16/12,B434,MAX(Jグレード!$O$15*12),Jグレード!$P$12))</f>
        <v>19530.516691815781</v>
      </c>
      <c r="F434" s="9">
        <f t="shared" si="17"/>
        <v>31182848.519368526</v>
      </c>
      <c r="H434" s="177"/>
      <c r="I434" s="6"/>
      <c r="J434" s="25"/>
      <c r="K434" s="8"/>
      <c r="L434" s="8"/>
      <c r="M434" s="25"/>
      <c r="O434" s="20">
        <f>Jグレード!P23</f>
        <v>0</v>
      </c>
      <c r="P434">
        <f>O434/P429</f>
        <v>0</v>
      </c>
      <c r="Q434" s="20">
        <f>P434*1000000</f>
        <v>0</v>
      </c>
      <c r="R434" s="20">
        <f>ROUNDDOWN(Q434,-5)</f>
        <v>0</v>
      </c>
    </row>
    <row r="435" spans="1:18" x14ac:dyDescent="0.15">
      <c r="A435" s="175"/>
      <c r="B435" s="6">
        <v>7</v>
      </c>
      <c r="C435" s="8">
        <f t="shared" si="16"/>
        <v>97982.138083354163</v>
      </c>
      <c r="D435" s="8">
        <f>IF(C435=0,0,-PPMT(Jグレード!$Q$16/12,B435,MAX(Jグレード!$O$15*12),Jグレード!$P$12))</f>
        <v>66019.423903942487</v>
      </c>
      <c r="E435" s="8">
        <f>IF(C435=0,0,-IPMT(Jグレード!$Q$16/12,B435,MAX(Jグレード!$O$15*12),Jグレード!$P$12))</f>
        <v>19489.280324605326</v>
      </c>
      <c r="F435" s="9">
        <f t="shared" si="17"/>
        <v>31116829.095464583</v>
      </c>
      <c r="H435" s="177"/>
      <c r="I435" s="6">
        <v>1</v>
      </c>
      <c r="J435" s="16">
        <f>PMT(Jグレード!Q32/2,Jグレード!O31*2,-Jグレード!P30)</f>
        <v>111858.1154490999</v>
      </c>
      <c r="K435" s="8">
        <f>IF(J435=0,0,-PPMT(Jグレード!$Q$32/2,I435,MAX(Jグレード!$O$31*2),Jグレード!$P$30))</f>
        <v>89358.115449099903</v>
      </c>
      <c r="L435" s="8">
        <f>IF(J435=0,0,-IPMT(Jグレード!$Q$32/2,I435,MAX(Jグレード!$O$31*2),Jグレード!$P$30))</f>
        <v>22500</v>
      </c>
      <c r="M435" s="8">
        <f>Jグレード!P30-基本!K435</f>
        <v>5910641.8845509002</v>
      </c>
    </row>
    <row r="436" spans="1:18" x14ac:dyDescent="0.15">
      <c r="A436" s="175"/>
      <c r="B436" s="6">
        <v>8</v>
      </c>
      <c r="C436" s="8">
        <f t="shared" si="16"/>
        <v>97982.138083354163</v>
      </c>
      <c r="D436" s="8">
        <f>IF(C436=0,0,-PPMT(Jグレード!$Q$16/12,B436,MAX(Jグレード!$O$15*12),Jグレード!$P$12))</f>
        <v>66060.686043882451</v>
      </c>
      <c r="E436" s="8">
        <f>IF(C436=0,0,-IPMT(Jグレード!$Q$16/12,B436,MAX(Jグレード!$O$15*12),Jグレード!$P$12))</f>
        <v>19448.018184665361</v>
      </c>
      <c r="F436" s="9">
        <f t="shared" si="17"/>
        <v>31050768.409420703</v>
      </c>
      <c r="H436" s="177"/>
      <c r="I436" s="6"/>
      <c r="J436" s="25"/>
      <c r="K436" s="8"/>
      <c r="L436" s="8"/>
      <c r="M436" s="25"/>
      <c r="O436" s="17">
        <v>5</v>
      </c>
      <c r="P436">
        <v>4435</v>
      </c>
      <c r="Q436">
        <f>IF(Jグレード!$G$8=O436,P436,0)</f>
        <v>0</v>
      </c>
    </row>
    <row r="437" spans="1:18" x14ac:dyDescent="0.15">
      <c r="A437" s="175"/>
      <c r="B437" s="6">
        <v>9</v>
      </c>
      <c r="C437" s="8">
        <f t="shared" si="16"/>
        <v>97982.138083354163</v>
      </c>
      <c r="D437" s="8">
        <f>IF(C437=0,0,-PPMT(Jグレード!$Q$16/12,B437,MAX(Jグレード!$O$15*12),Jグレード!$P$12))</f>
        <v>66101.973972659878</v>
      </c>
      <c r="E437" s="8">
        <f>IF(C437=0,0,-IPMT(Jグレード!$Q$16/12,B437,MAX(Jグレード!$O$15*12),Jグレード!$P$12))</f>
        <v>19406.730255887938</v>
      </c>
      <c r="F437" s="9">
        <f t="shared" si="17"/>
        <v>30984666.435448043</v>
      </c>
      <c r="H437" s="177"/>
      <c r="I437" s="6"/>
      <c r="J437" s="25"/>
      <c r="K437" s="8"/>
      <c r="L437" s="8"/>
      <c r="M437" s="25"/>
    </row>
    <row r="438" spans="1:18" x14ac:dyDescent="0.15">
      <c r="A438" s="175"/>
      <c r="B438" s="6">
        <v>10</v>
      </c>
      <c r="C438" s="8">
        <f t="shared" si="16"/>
        <v>97982.138083354163</v>
      </c>
      <c r="D438" s="8">
        <f>IF(C438=0,0,-PPMT(Jグレード!$Q$16/12,B438,MAX(Jグレード!$O$15*12),Jグレード!$P$12))</f>
        <v>66143.287706392788</v>
      </c>
      <c r="E438" s="8">
        <f>IF(C438=0,0,-IPMT(Jグレード!$Q$16/12,B438,MAX(Jグレード!$O$15*12),Jグレード!$P$12))</f>
        <v>19365.416522155021</v>
      </c>
      <c r="F438" s="9">
        <f t="shared" si="17"/>
        <v>30918523.147741649</v>
      </c>
      <c r="H438" s="177"/>
      <c r="I438" s="6"/>
      <c r="J438" s="25"/>
      <c r="K438" s="8"/>
      <c r="L438" s="8"/>
      <c r="M438" s="25"/>
    </row>
    <row r="439" spans="1:18" x14ac:dyDescent="0.15">
      <c r="A439" s="175"/>
      <c r="B439" s="6">
        <v>11</v>
      </c>
      <c r="C439" s="8">
        <f t="shared" si="16"/>
        <v>97982.138083354163</v>
      </c>
      <c r="D439" s="8">
        <f>IF(C439=0,0,-PPMT(Jグレード!$Q$16/12,B439,MAX(Jグレード!$O$15*12),Jグレード!$P$12))</f>
        <v>66184.627261209287</v>
      </c>
      <c r="E439" s="8">
        <f>IF(C439=0,0,-IPMT(Jグレード!$Q$16/12,B439,MAX(Jグレード!$O$15*12),Jグレード!$P$12))</f>
        <v>19324.076967338526</v>
      </c>
      <c r="F439" s="9">
        <f t="shared" si="17"/>
        <v>30852338.520480439</v>
      </c>
      <c r="H439" s="177"/>
      <c r="I439" s="6"/>
      <c r="J439" s="25"/>
      <c r="K439" s="8"/>
      <c r="L439" s="8"/>
      <c r="M439" s="25"/>
    </row>
    <row r="440" spans="1:18" x14ac:dyDescent="0.15">
      <c r="A440" s="175"/>
      <c r="B440" s="6">
        <v>12</v>
      </c>
      <c r="C440" s="8">
        <f t="shared" si="16"/>
        <v>97982.138083354163</v>
      </c>
      <c r="D440" s="8">
        <f>IF(C440=0,0,-PPMT(Jグレード!$Q$16/12,B440,MAX(Jグレード!$O$15*12),Jグレード!$P$12))</f>
        <v>66225.992653247551</v>
      </c>
      <c r="E440" s="8">
        <f>IF(C440=0,0,-IPMT(Jグレード!$Q$16/12,B440,MAX(Jグレード!$O$15*12),Jグレード!$P$12))</f>
        <v>19282.711575300269</v>
      </c>
      <c r="F440" s="9">
        <f t="shared" si="17"/>
        <v>30786112.527827192</v>
      </c>
      <c r="H440" s="177"/>
      <c r="I440" s="6"/>
      <c r="J440" s="25"/>
      <c r="K440" s="8"/>
      <c r="L440" s="8"/>
      <c r="M440" s="25"/>
    </row>
    <row r="441" spans="1:18" x14ac:dyDescent="0.15">
      <c r="A441" s="10"/>
      <c r="B441" s="11"/>
      <c r="C441" s="12"/>
      <c r="D441" s="8"/>
      <c r="E441" s="8"/>
      <c r="F441" s="13"/>
      <c r="H441" s="177"/>
      <c r="I441" s="6">
        <v>2</v>
      </c>
      <c r="J441" s="8">
        <f>IF(M435&lt;0.01,0,$J$9)</f>
        <v>97615.60552677844</v>
      </c>
      <c r="K441" s="8">
        <f>IF(J441=0,0,-PPMT(Jグレード!$Q$16/2,I441,MAX(Jグレード!$O$15*2),Jグレード!$P$13))</f>
        <v>75397.289047503858</v>
      </c>
      <c r="L441" s="8">
        <f>IF(J441=0,0,-IPMT(Jグレード!$Q$16/2,基本!I441,MAX(Jグレード!$O$15*2),Jグレード!$P$13))</f>
        <v>22218.316479274574</v>
      </c>
      <c r="M441" s="8">
        <f>IF(M435&lt;0,0,M435-K441)</f>
        <v>5835244.5955033964</v>
      </c>
    </row>
    <row r="442" spans="1:18" x14ac:dyDescent="0.15">
      <c r="A442" s="176" t="s">
        <v>91</v>
      </c>
      <c r="B442" s="6">
        <f>IF(Jグレード!O441*12=12,0,13)</f>
        <v>13</v>
      </c>
      <c r="C442" s="8">
        <f>IF(F440&lt;1,0,C440)</f>
        <v>97982.138083354163</v>
      </c>
      <c r="D442" s="8">
        <f>IF(C442=0,0,-PPMT(Jグレード!$Q$16/12,B442,MAX(Jグレード!$O$15*12),Jグレード!$P$12))</f>
        <v>66267.383898655826</v>
      </c>
      <c r="E442" s="8">
        <f>IF(C442=0,0,-IPMT(Jグレード!$Q$16/12,B442,MAX(Jグレード!$O$15*12),Jグレード!$P$12))</f>
        <v>19241.320329891987</v>
      </c>
      <c r="F442" s="9">
        <f>IF(F440&lt;0,0,F440-D442)</f>
        <v>30719845.143928535</v>
      </c>
      <c r="H442" s="10"/>
      <c r="I442" s="11"/>
      <c r="J442" s="12"/>
      <c r="K442" s="8"/>
      <c r="L442" s="8"/>
      <c r="M442" s="12"/>
    </row>
    <row r="443" spans="1:18" x14ac:dyDescent="0.15">
      <c r="A443" s="176"/>
      <c r="B443" s="6">
        <v>14</v>
      </c>
      <c r="C443" s="8">
        <f t="shared" ref="C443:C506" si="18">IF(F442&lt;1,0,C442)</f>
        <v>97982.138083354163</v>
      </c>
      <c r="D443" s="8">
        <f>IF(C443=0,0,-PPMT(Jグレード!$Q$16/12,B443,MAX(Jグレード!$O$15*12),Jグレード!$P$12))</f>
        <v>66308.801013592485</v>
      </c>
      <c r="E443" s="8">
        <f>IF(C443=0,0,-IPMT(Jグレード!$Q$16/12,B443,MAX(Jグレード!$O$15*12),Jグレード!$P$12))</f>
        <v>19199.903214955331</v>
      </c>
      <c r="F443" s="9">
        <f t="shared" ref="F443:F506" si="19">IF(F442&lt;0,0,F442-D443)</f>
        <v>30653536.342914943</v>
      </c>
      <c r="H443" s="178" t="s">
        <v>91</v>
      </c>
      <c r="I443" s="6"/>
      <c r="J443" s="25"/>
      <c r="K443" s="8"/>
      <c r="L443" s="8"/>
      <c r="M443" s="25"/>
    </row>
    <row r="444" spans="1:18" x14ac:dyDescent="0.15">
      <c r="A444" s="176"/>
      <c r="B444" s="6">
        <v>15</v>
      </c>
      <c r="C444" s="8">
        <f t="shared" si="18"/>
        <v>97982.138083354163</v>
      </c>
      <c r="D444" s="8">
        <f>IF(C444=0,0,-PPMT(Jグレード!$Q$16/12,B444,MAX(Jグレード!$O$15*12),Jグレード!$P$12))</f>
        <v>66350.244014225973</v>
      </c>
      <c r="E444" s="8">
        <f>IF(C444=0,0,-IPMT(Jグレード!$Q$16/12,B444,MAX(Jグレード!$O$15*12),Jグレード!$P$12))</f>
        <v>19158.460214321836</v>
      </c>
      <c r="F444" s="9">
        <f t="shared" si="19"/>
        <v>30587186.098900717</v>
      </c>
      <c r="H444" s="178"/>
      <c r="I444" s="6"/>
      <c r="J444" s="25"/>
      <c r="K444" s="8"/>
      <c r="L444" s="8"/>
      <c r="M444" s="25"/>
    </row>
    <row r="445" spans="1:18" x14ac:dyDescent="0.15">
      <c r="A445" s="176"/>
      <c r="B445" s="6">
        <v>16</v>
      </c>
      <c r="C445" s="8">
        <f t="shared" si="18"/>
        <v>97982.138083354163</v>
      </c>
      <c r="D445" s="8">
        <f>IF(C445=0,0,-PPMT(Jグレード!$Q$16/12,B445,MAX(Jグレード!$O$15*12),Jグレード!$P$12))</f>
        <v>66391.712916734861</v>
      </c>
      <c r="E445" s="8">
        <f>IF(C445=0,0,-IPMT(Jグレード!$Q$16/12,B445,MAX(Jグレード!$O$15*12),Jグレード!$P$12))</f>
        <v>19116.991311812944</v>
      </c>
      <c r="F445" s="9">
        <f t="shared" si="19"/>
        <v>30520794.385983981</v>
      </c>
      <c r="H445" s="178"/>
      <c r="I445" s="6"/>
      <c r="J445" s="25"/>
      <c r="K445" s="8"/>
      <c r="L445" s="8"/>
      <c r="M445" s="25"/>
    </row>
    <row r="446" spans="1:18" x14ac:dyDescent="0.15">
      <c r="A446" s="176"/>
      <c r="B446" s="6">
        <v>17</v>
      </c>
      <c r="C446" s="8">
        <f t="shared" si="18"/>
        <v>97982.138083354163</v>
      </c>
      <c r="D446" s="8">
        <f>IF(C446=0,0,-PPMT(Jグレード!$Q$16/12,B446,MAX(Jグレード!$O$15*12),Jグレード!$P$12))</f>
        <v>66433.207737307835</v>
      </c>
      <c r="E446" s="8">
        <f>IF(C446=0,0,-IPMT(Jグレード!$Q$16/12,B446,MAX(Jグレード!$O$15*12),Jグレード!$P$12))</f>
        <v>19075.496491239985</v>
      </c>
      <c r="F446" s="9">
        <f t="shared" si="19"/>
        <v>30454361.178246673</v>
      </c>
      <c r="H446" s="178"/>
      <c r="I446" s="6"/>
      <c r="J446" s="25"/>
      <c r="K446" s="8"/>
      <c r="L446" s="8"/>
      <c r="M446" s="25"/>
    </row>
    <row r="447" spans="1:18" x14ac:dyDescent="0.15">
      <c r="A447" s="176"/>
      <c r="B447" s="6">
        <v>18</v>
      </c>
      <c r="C447" s="8">
        <f t="shared" si="18"/>
        <v>97982.138083354163</v>
      </c>
      <c r="D447" s="8">
        <f>IF(C447=0,0,-PPMT(Jグレード!$Q$16/12,B447,MAX(Jグレード!$O$15*12),Jグレード!$P$12))</f>
        <v>66474.728492143651</v>
      </c>
      <c r="E447" s="8">
        <f>IF(C447=0,0,-IPMT(Jグレード!$Q$16/12,B447,MAX(Jグレード!$O$15*12),Jグレード!$P$12))</f>
        <v>19033.975736404169</v>
      </c>
      <c r="F447" s="9">
        <f t="shared" si="19"/>
        <v>30387886.449754529</v>
      </c>
      <c r="H447" s="178"/>
      <c r="I447" s="6"/>
      <c r="J447" s="25"/>
      <c r="K447" s="8"/>
      <c r="L447" s="8"/>
      <c r="M447" s="25"/>
    </row>
    <row r="448" spans="1:18" x14ac:dyDescent="0.15">
      <c r="A448" s="176"/>
      <c r="B448" s="6">
        <v>19</v>
      </c>
      <c r="C448" s="8">
        <f t="shared" si="18"/>
        <v>97982.138083354163</v>
      </c>
      <c r="D448" s="8">
        <f>IF(C448=0,0,-PPMT(Jグレード!$Q$16/12,B448,MAX(Jグレード!$O$15*12),Jグレード!$P$12))</f>
        <v>66516.275197451221</v>
      </c>
      <c r="E448" s="8">
        <f>IF(C448=0,0,-IPMT(Jグレード!$Q$16/12,B448,MAX(Jグレード!$O$15*12),Jグレード!$P$12))</f>
        <v>18992.429031096577</v>
      </c>
      <c r="F448" s="9">
        <f t="shared" si="19"/>
        <v>30321370.174557079</v>
      </c>
      <c r="H448" s="178"/>
      <c r="I448" s="6">
        <v>3</v>
      </c>
      <c r="J448" s="8">
        <f>IF(M441&lt;0.01,0,$J$15)</f>
        <v>97615.60552677844</v>
      </c>
      <c r="K448" s="8">
        <f>IF(J448=0,0,-PPMT(Jグレード!$Q$16/2,I448,MAX(Jグレード!$O$15*2),Jグレード!$P$13))</f>
        <v>75680.028881432008</v>
      </c>
      <c r="L448" s="8">
        <f>IF(J448=0,0,-IPMT(Jグレード!$Q$16/2,基本!I448,MAX(Jグレード!$O$15*2),Jグレード!$P$13))</f>
        <v>21935.576645346442</v>
      </c>
      <c r="M448" s="8">
        <f>IF(M441&lt;0,0,M441-K448)</f>
        <v>5759564.5666219648</v>
      </c>
    </row>
    <row r="449" spans="1:13" x14ac:dyDescent="0.15">
      <c r="A449" s="176"/>
      <c r="B449" s="6">
        <v>20</v>
      </c>
      <c r="C449" s="8">
        <f t="shared" si="18"/>
        <v>97982.138083354163</v>
      </c>
      <c r="D449" s="8">
        <f>IF(C449=0,0,-PPMT(Jグレード!$Q$16/12,B449,MAX(Jグレード!$O$15*12),Jグレード!$P$12))</f>
        <v>66557.847869449644</v>
      </c>
      <c r="E449" s="8">
        <f>IF(C449=0,0,-IPMT(Jグレード!$Q$16/12,B449,MAX(Jグレード!$O$15*12),Jグレード!$P$12))</f>
        <v>18950.856359098168</v>
      </c>
      <c r="F449" s="9">
        <f t="shared" si="19"/>
        <v>30254812.32668763</v>
      </c>
      <c r="H449" s="178"/>
      <c r="I449" s="6"/>
      <c r="J449" s="25"/>
      <c r="K449" s="8"/>
      <c r="L449" s="8"/>
      <c r="M449" s="25"/>
    </row>
    <row r="450" spans="1:13" x14ac:dyDescent="0.15">
      <c r="A450" s="176"/>
      <c r="B450" s="6">
        <v>21</v>
      </c>
      <c r="C450" s="8">
        <f t="shared" si="18"/>
        <v>97982.138083354163</v>
      </c>
      <c r="D450" s="8">
        <f>IF(C450=0,0,-PPMT(Jグレード!$Q$16/12,B450,MAX(Jグレード!$O$15*12),Jグレード!$P$12))</f>
        <v>66599.446524368046</v>
      </c>
      <c r="E450" s="8">
        <f>IF(C450=0,0,-IPMT(Jグレード!$Q$16/12,B450,MAX(Jグレード!$O$15*12),Jグレード!$P$12))</f>
        <v>18909.257704179763</v>
      </c>
      <c r="F450" s="9">
        <f t="shared" si="19"/>
        <v>30188212.880163264</v>
      </c>
      <c r="H450" s="178"/>
      <c r="I450" s="6"/>
      <c r="J450" s="25"/>
      <c r="K450" s="8"/>
      <c r="L450" s="8"/>
      <c r="M450" s="25"/>
    </row>
    <row r="451" spans="1:13" x14ac:dyDescent="0.15">
      <c r="A451" s="176"/>
      <c r="B451" s="6">
        <v>22</v>
      </c>
      <c r="C451" s="8">
        <f t="shared" si="18"/>
        <v>97982.138083354163</v>
      </c>
      <c r="D451" s="8">
        <f>IF(C451=0,0,-PPMT(Jグレード!$Q$16/12,B451,MAX(Jグレード!$O$15*12),Jグレード!$P$12))</f>
        <v>66641.071178445782</v>
      </c>
      <c r="E451" s="8">
        <f>IF(C451=0,0,-IPMT(Jグレード!$Q$16/12,B451,MAX(Jグレード!$O$15*12),Jグレード!$P$12))</f>
        <v>18867.633050102035</v>
      </c>
      <c r="F451" s="9">
        <f t="shared" si="19"/>
        <v>30121571.808984816</v>
      </c>
      <c r="H451" s="178"/>
      <c r="I451" s="6"/>
      <c r="J451" s="25"/>
      <c r="K451" s="8"/>
      <c r="L451" s="8"/>
      <c r="M451" s="25"/>
    </row>
    <row r="452" spans="1:13" x14ac:dyDescent="0.15">
      <c r="A452" s="176"/>
      <c r="B452" s="6">
        <v>23</v>
      </c>
      <c r="C452" s="8">
        <f t="shared" si="18"/>
        <v>97982.138083354163</v>
      </c>
      <c r="D452" s="8">
        <f>IF(C452=0,0,-PPMT(Jグレード!$Q$16/12,B452,MAX(Jグレード!$O$15*12),Jグレード!$P$12))</f>
        <v>66682.721847932306</v>
      </c>
      <c r="E452" s="8">
        <f>IF(C452=0,0,-IPMT(Jグレード!$Q$16/12,B452,MAX(Jグレード!$O$15*12),Jグレード!$P$12))</f>
        <v>18825.982380615507</v>
      </c>
      <c r="F452" s="9">
        <f t="shared" si="19"/>
        <v>30054889.087136883</v>
      </c>
      <c r="H452" s="178"/>
      <c r="I452" s="6"/>
      <c r="J452" s="25"/>
      <c r="K452" s="8"/>
      <c r="L452" s="8"/>
      <c r="M452" s="25"/>
    </row>
    <row r="453" spans="1:13" x14ac:dyDescent="0.15">
      <c r="A453" s="176"/>
      <c r="B453" s="6">
        <v>24</v>
      </c>
      <c r="C453" s="8">
        <f t="shared" si="18"/>
        <v>97982.138083354163</v>
      </c>
      <c r="D453" s="8">
        <f>IF(C453=0,0,-PPMT(Jグレード!$Q$16/12,B453,MAX(Jグレード!$O$15*12),Jグレード!$P$12))</f>
        <v>66724.398549087258</v>
      </c>
      <c r="E453" s="8">
        <f>IF(C453=0,0,-IPMT(Jグレード!$Q$16/12,B453,MAX(Jグレード!$O$15*12),Jグレード!$P$12))</f>
        <v>18784.305679460551</v>
      </c>
      <c r="F453" s="9">
        <f t="shared" si="19"/>
        <v>29988164.688587796</v>
      </c>
      <c r="H453" s="178"/>
      <c r="I453" s="6"/>
      <c r="J453" s="25"/>
      <c r="K453" s="8"/>
      <c r="L453" s="8"/>
      <c r="M453" s="25"/>
    </row>
    <row r="454" spans="1:13" x14ac:dyDescent="0.15">
      <c r="A454" s="175" t="s">
        <v>92</v>
      </c>
      <c r="B454" s="6">
        <v>25</v>
      </c>
      <c r="C454" s="8">
        <f t="shared" si="18"/>
        <v>97982.138083354163</v>
      </c>
      <c r="D454" s="8">
        <f>IF(C454=0,0,-PPMT(Jグレード!$Q$16/12,B454,MAX(Jグレード!$O$15*12),Jグレード!$P$12))</f>
        <v>66766.101298180452</v>
      </c>
      <c r="E454" s="8">
        <f>IF(C454=0,0,-IPMT(Jグレード!$Q$16/12,B454,MAX(Jグレード!$O$15*12),Jグレード!$P$12))</f>
        <v>18742.602930367371</v>
      </c>
      <c r="F454" s="9">
        <f t="shared" si="19"/>
        <v>29921398.587289616</v>
      </c>
      <c r="H454" s="178"/>
      <c r="I454" s="6">
        <v>4</v>
      </c>
      <c r="J454" s="8">
        <f>IF(M448&lt;0.01,0,$J$22)</f>
        <v>97615.60552677844</v>
      </c>
      <c r="K454" s="8">
        <f>IF(J454=0,0,-PPMT(Jグレード!$Q$16/2,I454,MAX(Jグレード!$O$15*2),Jグレード!$P$13))</f>
        <v>75963.828989737376</v>
      </c>
      <c r="L454" s="8">
        <f>IF(J454=0,0,-IPMT(Jグレード!$Q$16/2,基本!I454,MAX(Jグレード!$O$15*2),Jグレード!$P$13))</f>
        <v>21651.776537041067</v>
      </c>
      <c r="M454" s="8">
        <f>IF(M448&lt;0,0,M448-K454)</f>
        <v>5683600.7376322271</v>
      </c>
    </row>
    <row r="455" spans="1:13" x14ac:dyDescent="0.15">
      <c r="A455" s="175"/>
      <c r="B455" s="6">
        <v>26</v>
      </c>
      <c r="C455" s="8">
        <f t="shared" si="18"/>
        <v>97982.138083354163</v>
      </c>
      <c r="D455" s="8">
        <f>IF(C455=0,0,-PPMT(Jグレード!$Q$16/12,B455,MAX(Jグレード!$O$15*12),Jグレード!$P$12))</f>
        <v>66807.830111491799</v>
      </c>
      <c r="E455" s="8">
        <f>IF(C455=0,0,-IPMT(Jグレード!$Q$16/12,B455,MAX(Jグレード!$O$15*12),Jグレード!$P$12))</f>
        <v>18700.874117056006</v>
      </c>
      <c r="F455" s="9">
        <f t="shared" si="19"/>
        <v>29854590.757178124</v>
      </c>
      <c r="H455" s="177" t="s">
        <v>92</v>
      </c>
      <c r="I455" s="6"/>
      <c r="J455" s="25"/>
      <c r="K455" s="8"/>
      <c r="L455" s="8"/>
      <c r="M455" s="25"/>
    </row>
    <row r="456" spans="1:13" x14ac:dyDescent="0.15">
      <c r="A456" s="175"/>
      <c r="B456" s="6">
        <v>27</v>
      </c>
      <c r="C456" s="8">
        <f t="shared" si="18"/>
        <v>97982.138083354163</v>
      </c>
      <c r="D456" s="8">
        <f>IF(C456=0,0,-PPMT(Jグレード!$Q$16/12,B456,MAX(Jグレード!$O$15*12),Jグレード!$P$12))</f>
        <v>66849.585005311499</v>
      </c>
      <c r="E456" s="8">
        <f>IF(C456=0,0,-IPMT(Jグレード!$Q$16/12,B456,MAX(Jグレード!$O$15*12),Jグレード!$P$12))</f>
        <v>18659.119223236325</v>
      </c>
      <c r="F456" s="9">
        <f t="shared" si="19"/>
        <v>29787741.172172811</v>
      </c>
      <c r="H456" s="177"/>
      <c r="I456" s="6"/>
      <c r="J456" s="25"/>
      <c r="K456" s="8"/>
      <c r="L456" s="8"/>
      <c r="M456" s="25"/>
    </row>
    <row r="457" spans="1:13" x14ac:dyDescent="0.15">
      <c r="A457" s="175"/>
      <c r="B457" s="6">
        <v>28</v>
      </c>
      <c r="C457" s="8">
        <f t="shared" si="18"/>
        <v>97982.138083354163</v>
      </c>
      <c r="D457" s="8">
        <f>IF(C457=0,0,-PPMT(Jグレード!$Q$16/12,B457,MAX(Jグレード!$O$15*12),Jグレード!$P$12))</f>
        <v>66891.365995939806</v>
      </c>
      <c r="E457" s="8">
        <f>IF(C457=0,0,-IPMT(Jグレード!$Q$16/12,B457,MAX(Jグレード!$O$15*12),Jグレード!$P$12))</f>
        <v>18617.338232608006</v>
      </c>
      <c r="F457" s="9">
        <f t="shared" si="19"/>
        <v>29720849.806176871</v>
      </c>
      <c r="H457" s="177"/>
      <c r="I457" s="6"/>
      <c r="J457" s="25"/>
      <c r="K457" s="8"/>
      <c r="L457" s="8"/>
      <c r="M457" s="25"/>
    </row>
    <row r="458" spans="1:13" x14ac:dyDescent="0.15">
      <c r="A458" s="175"/>
      <c r="B458" s="6">
        <v>29</v>
      </c>
      <c r="C458" s="8">
        <f t="shared" si="18"/>
        <v>97982.138083354163</v>
      </c>
      <c r="D458" s="8">
        <f>IF(C458=0,0,-PPMT(Jグレード!$Q$16/12,B458,MAX(Jグレード!$O$15*12),Jグレード!$P$12))</f>
        <v>66933.173099687265</v>
      </c>
      <c r="E458" s="8">
        <f>IF(C458=0,0,-IPMT(Jグレード!$Q$16/12,B458,MAX(Jグレード!$O$15*12),Jグレード!$P$12))</f>
        <v>18575.531128860544</v>
      </c>
      <c r="F458" s="9">
        <f t="shared" si="19"/>
        <v>29653916.633077186</v>
      </c>
      <c r="H458" s="177"/>
      <c r="I458" s="6"/>
      <c r="J458" s="25"/>
      <c r="K458" s="8"/>
      <c r="L458" s="8"/>
      <c r="M458" s="25"/>
    </row>
    <row r="459" spans="1:13" x14ac:dyDescent="0.15">
      <c r="A459" s="175"/>
      <c r="B459" s="6">
        <v>30</v>
      </c>
      <c r="C459" s="8">
        <f t="shared" si="18"/>
        <v>97982.138083354163</v>
      </c>
      <c r="D459" s="8">
        <f>IF(C459=0,0,-PPMT(Jグレード!$Q$16/12,B459,MAX(Jグレード!$O$15*12),Jグレード!$P$12))</f>
        <v>66975.006332874575</v>
      </c>
      <c r="E459" s="8">
        <f>IF(C459=0,0,-IPMT(Jグレード!$Q$16/12,B459,MAX(Jグレード!$O$15*12),Jグレード!$P$12))</f>
        <v>18533.697895673238</v>
      </c>
      <c r="F459" s="9">
        <f t="shared" si="19"/>
        <v>29586941.626744311</v>
      </c>
      <c r="H459" s="177"/>
      <c r="I459" s="6"/>
      <c r="J459" s="25"/>
      <c r="K459" s="8"/>
      <c r="L459" s="8"/>
      <c r="M459" s="25"/>
    </row>
    <row r="460" spans="1:13" x14ac:dyDescent="0.15">
      <c r="A460" s="175"/>
      <c r="B460" s="6">
        <v>31</v>
      </c>
      <c r="C460" s="8">
        <f t="shared" si="18"/>
        <v>97982.138083354163</v>
      </c>
      <c r="D460" s="8">
        <f>IF(C460=0,0,-PPMT(Jグレード!$Q$16/12,B460,MAX(Jグレード!$O$15*12),Jグレード!$P$12))</f>
        <v>67016.865711832623</v>
      </c>
      <c r="E460" s="8">
        <f>IF(C460=0,0,-IPMT(Jグレード!$Q$16/12,B460,MAX(Jグレード!$O$15*12),Jグレード!$P$12))</f>
        <v>18491.838516715194</v>
      </c>
      <c r="F460" s="9">
        <f t="shared" si="19"/>
        <v>29519924.761032477</v>
      </c>
      <c r="H460" s="177"/>
      <c r="I460" s="6">
        <v>5</v>
      </c>
      <c r="J460" s="8">
        <f>IF(M454&lt;0.01,0,$J$28)</f>
        <v>97615.60552677844</v>
      </c>
      <c r="K460" s="8">
        <f>IF(J460=0,0,-PPMT(Jグレード!$Q$16/2,I460,MAX(Jグレード!$O$15*2),Jグレード!$P$13))</f>
        <v>76248.693348448884</v>
      </c>
      <c r="L460" s="8">
        <f>IF(J460=0,0,-IPMT(Jグレード!$Q$16/2,基本!I460,MAX(Jグレード!$O$15*2),Jグレード!$P$13))</f>
        <v>21366.912178329556</v>
      </c>
      <c r="M460" s="8">
        <f>IF(M454&lt;0,0,M454-K460)</f>
        <v>5607352.0442837784</v>
      </c>
    </row>
    <row r="461" spans="1:13" x14ac:dyDescent="0.15">
      <c r="A461" s="175"/>
      <c r="B461" s="6">
        <v>32</v>
      </c>
      <c r="C461" s="8">
        <f t="shared" si="18"/>
        <v>97982.138083354163</v>
      </c>
      <c r="D461" s="8">
        <f>IF(C461=0,0,-PPMT(Jグレード!$Q$16/12,B461,MAX(Jグレード!$O$15*12),Jグレード!$P$12))</f>
        <v>67058.751252902526</v>
      </c>
      <c r="E461" s="8">
        <f>IF(C461=0,0,-IPMT(Jグレード!$Q$16/12,B461,MAX(Jグレード!$O$15*12),Jグレード!$P$12))</f>
        <v>18449.952975645298</v>
      </c>
      <c r="F461" s="9">
        <f t="shared" si="19"/>
        <v>29452866.009779576</v>
      </c>
      <c r="H461" s="177"/>
      <c r="I461" s="6"/>
      <c r="J461" s="25"/>
      <c r="K461" s="8"/>
      <c r="L461" s="8"/>
      <c r="M461" s="25"/>
    </row>
    <row r="462" spans="1:13" x14ac:dyDescent="0.15">
      <c r="A462" s="175"/>
      <c r="B462" s="6">
        <v>33</v>
      </c>
      <c r="C462" s="8">
        <f t="shared" si="18"/>
        <v>97982.138083354163</v>
      </c>
      <c r="D462" s="8">
        <f>IF(C462=0,0,-PPMT(Jグレード!$Q$16/12,B462,MAX(Jグレード!$O$15*12),Jグレード!$P$12))</f>
        <v>67100.662972435573</v>
      </c>
      <c r="E462" s="8">
        <f>IF(C462=0,0,-IPMT(Jグレード!$Q$16/12,B462,MAX(Jグレード!$O$15*12),Jグレード!$P$12))</f>
        <v>18408.041256112232</v>
      </c>
      <c r="F462" s="9">
        <f t="shared" si="19"/>
        <v>29385765.346807141</v>
      </c>
      <c r="H462" s="177"/>
      <c r="I462" s="6"/>
      <c r="J462" s="25"/>
      <c r="K462" s="8"/>
      <c r="L462" s="8"/>
      <c r="M462" s="25"/>
    </row>
    <row r="463" spans="1:13" x14ac:dyDescent="0.15">
      <c r="A463" s="175"/>
      <c r="B463" s="6">
        <v>34</v>
      </c>
      <c r="C463" s="8">
        <f t="shared" si="18"/>
        <v>97982.138083354163</v>
      </c>
      <c r="D463" s="8">
        <f>IF(C463=0,0,-PPMT(Jグレード!$Q$16/12,B463,MAX(Jグレード!$O$15*12),Jグレード!$P$12))</f>
        <v>67142.600886793356</v>
      </c>
      <c r="E463" s="8">
        <f>IF(C463=0,0,-IPMT(Jグレード!$Q$16/12,B463,MAX(Jグレード!$O$15*12),Jグレード!$P$12))</f>
        <v>18366.10334175446</v>
      </c>
      <c r="F463" s="9">
        <f t="shared" si="19"/>
        <v>29318622.745920349</v>
      </c>
      <c r="H463" s="177"/>
      <c r="I463" s="6"/>
      <c r="J463" s="25"/>
      <c r="K463" s="8"/>
      <c r="L463" s="8"/>
      <c r="M463" s="25"/>
    </row>
    <row r="464" spans="1:13" x14ac:dyDescent="0.15">
      <c r="A464" s="175"/>
      <c r="B464" s="6">
        <v>35</v>
      </c>
      <c r="C464" s="8">
        <f t="shared" si="18"/>
        <v>97982.138083354163</v>
      </c>
      <c r="D464" s="8">
        <f>IF(C464=0,0,-PPMT(Jグレード!$Q$16/12,B464,MAX(Jグレード!$O$15*12),Jグレード!$P$12))</f>
        <v>67184.565012347593</v>
      </c>
      <c r="E464" s="8">
        <f>IF(C464=0,0,-IPMT(Jグレード!$Q$16/12,B464,MAX(Jグレード!$O$15*12),Jグレード!$P$12))</f>
        <v>18324.139216200212</v>
      </c>
      <c r="F464" s="9">
        <f t="shared" si="19"/>
        <v>29251438.180908002</v>
      </c>
      <c r="H464" s="177"/>
      <c r="I464" s="6"/>
      <c r="J464" s="25"/>
      <c r="K464" s="8"/>
      <c r="L464" s="8"/>
      <c r="M464" s="25"/>
    </row>
    <row r="465" spans="1:13" x14ac:dyDescent="0.15">
      <c r="A465" s="175"/>
      <c r="B465" s="6">
        <v>36</v>
      </c>
      <c r="C465" s="8">
        <f t="shared" si="18"/>
        <v>97982.138083354163</v>
      </c>
      <c r="D465" s="8">
        <f>IF(C465=0,0,-PPMT(Jグレード!$Q$16/12,B465,MAX(Jグレード!$O$15*12),Jグレード!$P$12))</f>
        <v>67226.555365480323</v>
      </c>
      <c r="E465" s="8">
        <f>IF(C465=0,0,-IPMT(Jグレード!$Q$16/12,B465,MAX(Jグレード!$O$15*12),Jグレード!$P$12))</f>
        <v>18282.148863067498</v>
      </c>
      <c r="F465" s="9">
        <f t="shared" si="19"/>
        <v>29184211.625542521</v>
      </c>
      <c r="H465" s="177"/>
      <c r="I465" s="6"/>
      <c r="J465" s="25"/>
      <c r="K465" s="8"/>
      <c r="L465" s="8"/>
      <c r="M465" s="25"/>
    </row>
    <row r="466" spans="1:13" x14ac:dyDescent="0.15">
      <c r="A466" s="176" t="s">
        <v>93</v>
      </c>
      <c r="B466" s="6">
        <v>37</v>
      </c>
      <c r="C466" s="8">
        <f t="shared" si="18"/>
        <v>97982.138083354163</v>
      </c>
      <c r="D466" s="8">
        <f>IF(C466=0,0,-PPMT(Jグレード!$Q$16/12,B466,MAX(Jグレード!$O$15*12),Jグレード!$P$12))</f>
        <v>67268.571962583752</v>
      </c>
      <c r="E466" s="8">
        <f>IF(C466=0,0,-IPMT(Jグレード!$Q$16/12,B466,MAX(Jグレード!$O$15*12),Jグレード!$P$12))</f>
        <v>18240.132265964072</v>
      </c>
      <c r="F466" s="9">
        <f t="shared" si="19"/>
        <v>29116943.053579938</v>
      </c>
      <c r="H466" s="177"/>
      <c r="I466" s="6">
        <v>6</v>
      </c>
      <c r="J466" s="8">
        <f>IF(M460&lt;0.01,0,$J$34)</f>
        <v>97615.60552677844</v>
      </c>
      <c r="K466" s="8">
        <f>IF(J466=0,0,-PPMT(Jグレード!$Q$16/2,I466,MAX(Jグレード!$O$15*2),Jグレード!$P$13))</f>
        <v>76534.625948505578</v>
      </c>
      <c r="L466" s="8">
        <f>IF(J466=0,0,-IPMT(Jグレード!$Q$16/2,基本!I466,MAX(Jグレード!$O$15*2),Jグレード!$P$13))</f>
        <v>21080.979578272872</v>
      </c>
      <c r="M466" s="8">
        <f>IF(M460&lt;0,0,M460-K466)</f>
        <v>5530817.4183352729</v>
      </c>
    </row>
    <row r="467" spans="1:13" x14ac:dyDescent="0.15">
      <c r="A467" s="176"/>
      <c r="B467" s="6">
        <v>38</v>
      </c>
      <c r="C467" s="8">
        <f t="shared" si="18"/>
        <v>97982.138083354163</v>
      </c>
      <c r="D467" s="8">
        <f>IF(C467=0,0,-PPMT(Jグレード!$Q$16/12,B467,MAX(Jグレード!$O$15*12),Jグレード!$P$12))</f>
        <v>67310.614820060364</v>
      </c>
      <c r="E467" s="8">
        <f>IF(C467=0,0,-IPMT(Jグレード!$Q$16/12,B467,MAX(Jグレード!$O$15*12),Jグレード!$P$12))</f>
        <v>18198.089408487456</v>
      </c>
      <c r="F467" s="9">
        <f t="shared" si="19"/>
        <v>29049632.438759878</v>
      </c>
      <c r="H467" s="178" t="s">
        <v>93</v>
      </c>
      <c r="I467" s="6"/>
      <c r="J467" s="25"/>
      <c r="K467" s="8"/>
      <c r="L467" s="8"/>
      <c r="M467" s="25"/>
    </row>
    <row r="468" spans="1:13" x14ac:dyDescent="0.15">
      <c r="A468" s="176"/>
      <c r="B468" s="6">
        <v>39</v>
      </c>
      <c r="C468" s="8">
        <f t="shared" si="18"/>
        <v>97982.138083354163</v>
      </c>
      <c r="D468" s="8">
        <f>IF(C468=0,0,-PPMT(Jグレード!$Q$16/12,B468,MAX(Jグレード!$O$15*12),Jグレード!$P$12))</f>
        <v>67352.6839543229</v>
      </c>
      <c r="E468" s="8">
        <f>IF(C468=0,0,-IPMT(Jグレード!$Q$16/12,B468,MAX(Jグレード!$O$15*12),Jグレード!$P$12))</f>
        <v>18156.020274224917</v>
      </c>
      <c r="F468" s="9">
        <f t="shared" si="19"/>
        <v>28982279.754805554</v>
      </c>
      <c r="H468" s="178"/>
      <c r="I468" s="6"/>
      <c r="J468" s="25"/>
      <c r="K468" s="8"/>
      <c r="L468" s="8"/>
      <c r="M468" s="25"/>
    </row>
    <row r="469" spans="1:13" x14ac:dyDescent="0.15">
      <c r="A469" s="176"/>
      <c r="B469" s="6">
        <v>40</v>
      </c>
      <c r="C469" s="8">
        <f t="shared" si="18"/>
        <v>97982.138083354163</v>
      </c>
      <c r="D469" s="8">
        <f>IF(C469=0,0,-PPMT(Jグレード!$Q$16/12,B469,MAX(Jグレード!$O$15*12),Jグレード!$P$12))</f>
        <v>67394.779381794346</v>
      </c>
      <c r="E469" s="8">
        <f>IF(C469=0,0,-IPMT(Jグレード!$Q$16/12,B469,MAX(Jグレード!$O$15*12),Jグレード!$P$12))</f>
        <v>18113.924846753467</v>
      </c>
      <c r="F469" s="9">
        <f t="shared" si="19"/>
        <v>28914884.975423761</v>
      </c>
      <c r="H469" s="178"/>
      <c r="I469" s="6"/>
      <c r="J469" s="25"/>
      <c r="K469" s="8"/>
      <c r="L469" s="8"/>
      <c r="M469" s="25"/>
    </row>
    <row r="470" spans="1:13" x14ac:dyDescent="0.15">
      <c r="A470" s="176"/>
      <c r="B470" s="6">
        <v>41</v>
      </c>
      <c r="C470" s="8">
        <f t="shared" si="18"/>
        <v>97982.138083354163</v>
      </c>
      <c r="D470" s="8">
        <f>IF(C470=0,0,-PPMT(Jグレード!$Q$16/12,B470,MAX(Jグレード!$O$15*12),Jグレード!$P$12))</f>
        <v>67436.901118907976</v>
      </c>
      <c r="E470" s="8">
        <f>IF(C470=0,0,-IPMT(Jグレード!$Q$16/12,B470,MAX(Jグレード!$O$15*12),Jグレード!$P$12))</f>
        <v>18071.803109639844</v>
      </c>
      <c r="F470" s="9">
        <f t="shared" si="19"/>
        <v>28847448.074304853</v>
      </c>
      <c r="H470" s="178"/>
      <c r="I470" s="6"/>
      <c r="J470" s="25"/>
      <c r="K470" s="8"/>
      <c r="L470" s="8"/>
      <c r="M470" s="25"/>
    </row>
    <row r="471" spans="1:13" x14ac:dyDescent="0.15">
      <c r="A471" s="176"/>
      <c r="B471" s="6">
        <v>42</v>
      </c>
      <c r="C471" s="8">
        <f t="shared" si="18"/>
        <v>97982.138083354163</v>
      </c>
      <c r="D471" s="8">
        <f>IF(C471=0,0,-PPMT(Jグレード!$Q$16/12,B471,MAX(Jグレード!$O$15*12),Jグレード!$P$12))</f>
        <v>67479.049182107279</v>
      </c>
      <c r="E471" s="8">
        <f>IF(C471=0,0,-IPMT(Jグレード!$Q$16/12,B471,MAX(Jグレード!$O$15*12),Jグレード!$P$12))</f>
        <v>18029.655046440526</v>
      </c>
      <c r="F471" s="9">
        <f t="shared" si="19"/>
        <v>28779969.025122747</v>
      </c>
      <c r="H471" s="178"/>
      <c r="I471" s="6"/>
      <c r="J471" s="25"/>
      <c r="K471" s="8"/>
      <c r="L471" s="8"/>
      <c r="M471" s="25"/>
    </row>
    <row r="472" spans="1:13" x14ac:dyDescent="0.15">
      <c r="A472" s="176"/>
      <c r="B472" s="6">
        <v>43</v>
      </c>
      <c r="C472" s="8">
        <f t="shared" si="18"/>
        <v>97982.138083354163</v>
      </c>
      <c r="D472" s="8">
        <f>IF(C472=0,0,-PPMT(Jグレード!$Q$16/12,B472,MAX(Jグレード!$O$15*12),Jグレード!$P$12))</f>
        <v>67521.223587846107</v>
      </c>
      <c r="E472" s="8">
        <f>IF(C472=0,0,-IPMT(Jグレード!$Q$16/12,B472,MAX(Jグレード!$O$15*12),Jグレード!$P$12))</f>
        <v>17987.480640701709</v>
      </c>
      <c r="F472" s="9">
        <f t="shared" si="19"/>
        <v>28712447.801534902</v>
      </c>
      <c r="H472" s="178"/>
      <c r="I472" s="6">
        <v>7</v>
      </c>
      <c r="J472" s="8">
        <f>IF(M466&lt;0.01,0,$J$40)</f>
        <v>97615.60552677844</v>
      </c>
      <c r="K472" s="8">
        <f>IF(J472=0,0,-PPMT(Jグレード!$Q$16/2,I472,MAX(Jグレード!$O$15*2),Jグレード!$P$13))</f>
        <v>76821.630795812467</v>
      </c>
      <c r="L472" s="8">
        <f>IF(J472=0,0,-IPMT(Jグレード!$Q$16/2,基本!I472,MAX(Jグレード!$O$15*2),Jグレード!$P$13))</f>
        <v>20793.974730965972</v>
      </c>
      <c r="M472" s="8">
        <f>IF(M466&lt;0,0,M466-K472)</f>
        <v>5453995.7875394607</v>
      </c>
    </row>
    <row r="473" spans="1:13" x14ac:dyDescent="0.15">
      <c r="A473" s="176"/>
      <c r="B473" s="6">
        <v>44</v>
      </c>
      <c r="C473" s="8">
        <f t="shared" si="18"/>
        <v>97982.138083354163</v>
      </c>
      <c r="D473" s="8">
        <f>IF(C473=0,0,-PPMT(Jグレード!$Q$16/12,B473,MAX(Jグレード!$O$15*12),Jグレード!$P$12))</f>
        <v>67563.42435258851</v>
      </c>
      <c r="E473" s="8">
        <f>IF(C473=0,0,-IPMT(Jグレード!$Q$16/12,B473,MAX(Jグレード!$O$15*12),Jグレード!$P$12))</f>
        <v>17945.279875959306</v>
      </c>
      <c r="F473" s="9">
        <f t="shared" si="19"/>
        <v>28644884.377182312</v>
      </c>
      <c r="H473" s="178"/>
      <c r="I473" s="6"/>
      <c r="J473" s="25"/>
      <c r="K473" s="8"/>
      <c r="L473" s="8"/>
      <c r="M473" s="25"/>
    </row>
    <row r="474" spans="1:13" x14ac:dyDescent="0.15">
      <c r="A474" s="176"/>
      <c r="B474" s="6">
        <v>45</v>
      </c>
      <c r="C474" s="8">
        <f t="shared" si="18"/>
        <v>97982.138083354163</v>
      </c>
      <c r="D474" s="8">
        <f>IF(C474=0,0,-PPMT(Jグレード!$Q$16/12,B474,MAX(Jグレード!$O$15*12),Jグレード!$P$12))</f>
        <v>67605.651492808873</v>
      </c>
      <c r="E474" s="8">
        <f>IF(C474=0,0,-IPMT(Jグレード!$Q$16/12,B474,MAX(Jグレード!$O$15*12),Jグレード!$P$12))</f>
        <v>17903.052735738936</v>
      </c>
      <c r="F474" s="9">
        <f t="shared" si="19"/>
        <v>28577278.725689504</v>
      </c>
      <c r="H474" s="178"/>
      <c r="I474" s="6"/>
      <c r="J474" s="25"/>
      <c r="K474" s="8"/>
      <c r="L474" s="8"/>
      <c r="M474" s="25"/>
    </row>
    <row r="475" spans="1:13" x14ac:dyDescent="0.15">
      <c r="A475" s="176"/>
      <c r="B475" s="6">
        <v>46</v>
      </c>
      <c r="C475" s="8">
        <f t="shared" si="18"/>
        <v>97982.138083354163</v>
      </c>
      <c r="D475" s="8">
        <f>IF(C475=0,0,-PPMT(Jグレード!$Q$16/12,B475,MAX(Jグレード!$O$15*12),Jグレード!$P$12))</f>
        <v>67647.90502499188</v>
      </c>
      <c r="E475" s="8">
        <f>IF(C475=0,0,-IPMT(Jグレード!$Q$16/12,B475,MAX(Jグレード!$O$15*12),Jグレード!$P$12))</f>
        <v>17860.799203555933</v>
      </c>
      <c r="F475" s="9">
        <f t="shared" si="19"/>
        <v>28509630.820664514</v>
      </c>
      <c r="H475" s="178"/>
      <c r="I475" s="6"/>
      <c r="J475" s="25"/>
      <c r="K475" s="8"/>
      <c r="L475" s="8"/>
      <c r="M475" s="25"/>
    </row>
    <row r="476" spans="1:13" x14ac:dyDescent="0.15">
      <c r="A476" s="176"/>
      <c r="B476" s="6">
        <v>47</v>
      </c>
      <c r="C476" s="8">
        <f t="shared" si="18"/>
        <v>97982.138083354163</v>
      </c>
      <c r="D476" s="8">
        <f>IF(C476=0,0,-PPMT(Jグレード!$Q$16/12,B476,MAX(Jグレード!$O$15*12),Jグレード!$P$12))</f>
        <v>67690.184965632507</v>
      </c>
      <c r="E476" s="8">
        <f>IF(C476=0,0,-IPMT(Jグレード!$Q$16/12,B476,MAX(Jグレード!$O$15*12),Jグレード!$P$12))</f>
        <v>17818.519262915313</v>
      </c>
      <c r="F476" s="9">
        <f t="shared" si="19"/>
        <v>28441940.635698881</v>
      </c>
      <c r="H476" s="178"/>
      <c r="I476" s="6"/>
      <c r="J476" s="25"/>
      <c r="K476" s="8"/>
      <c r="L476" s="8"/>
      <c r="M476" s="25"/>
    </row>
    <row r="477" spans="1:13" x14ac:dyDescent="0.15">
      <c r="A477" s="176"/>
      <c r="B477" s="6">
        <v>48</v>
      </c>
      <c r="C477" s="8">
        <f t="shared" si="18"/>
        <v>97982.138083354163</v>
      </c>
      <c r="D477" s="8">
        <f>IF(C477=0,0,-PPMT(Jグレード!$Q$16/12,B477,MAX(Jグレード!$O$15*12),Jグレード!$P$12))</f>
        <v>67732.491331236015</v>
      </c>
      <c r="E477" s="8">
        <f>IF(C477=0,0,-IPMT(Jグレード!$Q$16/12,B477,MAX(Jグレード!$O$15*12),Jグレード!$P$12))</f>
        <v>17776.212897311791</v>
      </c>
      <c r="F477" s="9">
        <f t="shared" si="19"/>
        <v>28374208.144367646</v>
      </c>
      <c r="H477" s="178"/>
      <c r="I477" s="6"/>
      <c r="J477" s="25"/>
      <c r="K477" s="8"/>
      <c r="L477" s="8"/>
      <c r="M477" s="25"/>
    </row>
    <row r="478" spans="1:13" x14ac:dyDescent="0.15">
      <c r="A478" s="175" t="s">
        <v>94</v>
      </c>
      <c r="B478" s="6">
        <v>49</v>
      </c>
      <c r="C478" s="8">
        <f t="shared" si="18"/>
        <v>97982.138083354163</v>
      </c>
      <c r="D478" s="8">
        <f>IF(C478=0,0,-PPMT(Jグレード!$Q$16/12,B478,MAX(Jグレード!$O$15*12),Jグレード!$P$12))</f>
        <v>67774.824138318043</v>
      </c>
      <c r="E478" s="8">
        <f>IF(C478=0,0,-IPMT(Jグレード!$Q$16/12,B478,MAX(Jグレード!$O$15*12),Jグレード!$P$12))</f>
        <v>17733.88009022977</v>
      </c>
      <c r="F478" s="9">
        <f t="shared" si="19"/>
        <v>28306433.320229329</v>
      </c>
      <c r="H478" s="178"/>
      <c r="I478" s="6">
        <v>8</v>
      </c>
      <c r="J478" s="8">
        <f>IF(M472&lt;0.01,0,$J$46)</f>
        <v>97615.60552677844</v>
      </c>
      <c r="K478" s="8">
        <f>IF(J478=0,0,-PPMT(Jグレード!$Q$16/2,I478,MAX(Jグレード!$O$15*2),Jグレード!$P$13))</f>
        <v>77109.711911296763</v>
      </c>
      <c r="L478" s="8">
        <f>IF(J478=0,0,-IPMT(Jグレード!$Q$16/2,基本!I478,MAX(Jグレード!$O$15*2),Jグレード!$P$13))</f>
        <v>20505.89361548168</v>
      </c>
      <c r="M478" s="8">
        <f>IF(M472&lt;0,0,M472-K478)</f>
        <v>5376886.0756281642</v>
      </c>
    </row>
    <row r="479" spans="1:13" x14ac:dyDescent="0.15">
      <c r="A479" s="175"/>
      <c r="B479" s="6">
        <v>50</v>
      </c>
      <c r="C479" s="8">
        <f t="shared" si="18"/>
        <v>97982.138083354163</v>
      </c>
      <c r="D479" s="8">
        <f>IF(C479=0,0,-PPMT(Jグレード!$Q$16/12,B479,MAX(Jグレード!$O$15*12),Jグレード!$P$12))</f>
        <v>67817.183403404488</v>
      </c>
      <c r="E479" s="8">
        <f>IF(C479=0,0,-IPMT(Jグレード!$Q$16/12,B479,MAX(Jグレード!$O$15*12),Jグレード!$P$12))</f>
        <v>17691.520825143318</v>
      </c>
      <c r="F479" s="9">
        <f t="shared" si="19"/>
        <v>28238616.136825923</v>
      </c>
      <c r="H479" s="177" t="s">
        <v>94</v>
      </c>
      <c r="I479" s="6"/>
      <c r="J479" s="25"/>
      <c r="K479" s="8"/>
      <c r="L479" s="8"/>
      <c r="M479" s="25"/>
    </row>
    <row r="480" spans="1:13" x14ac:dyDescent="0.15">
      <c r="A480" s="175"/>
      <c r="B480" s="6">
        <v>51</v>
      </c>
      <c r="C480" s="8">
        <f t="shared" si="18"/>
        <v>97982.138083354163</v>
      </c>
      <c r="D480" s="8">
        <f>IF(C480=0,0,-PPMT(Jグレード!$Q$16/12,B480,MAX(Jグレード!$O$15*12),Jグレード!$P$12))</f>
        <v>67859.569143031622</v>
      </c>
      <c r="E480" s="8">
        <f>IF(C480=0,0,-IPMT(Jグレード!$Q$16/12,B480,MAX(Jグレード!$O$15*12),Jグレード!$P$12))</f>
        <v>17649.135085516195</v>
      </c>
      <c r="F480" s="9">
        <f t="shared" si="19"/>
        <v>28170756.567682892</v>
      </c>
      <c r="H480" s="177"/>
      <c r="I480" s="6"/>
      <c r="J480" s="25"/>
      <c r="K480" s="8"/>
      <c r="L480" s="8"/>
      <c r="M480" s="25"/>
    </row>
    <row r="481" spans="1:13" x14ac:dyDescent="0.15">
      <c r="A481" s="175"/>
      <c r="B481" s="6">
        <v>52</v>
      </c>
      <c r="C481" s="8">
        <f t="shared" si="18"/>
        <v>97982.138083354163</v>
      </c>
      <c r="D481" s="8">
        <f>IF(C481=0,0,-PPMT(Jグレード!$Q$16/12,B481,MAX(Jグレード!$O$15*12),Jグレード!$P$12))</f>
        <v>67901.981373746021</v>
      </c>
      <c r="E481" s="8">
        <f>IF(C481=0,0,-IPMT(Jグレード!$Q$16/12,B481,MAX(Jグレード!$O$15*12),Jグレード!$P$12))</f>
        <v>17606.722854801799</v>
      </c>
      <c r="F481" s="9">
        <f t="shared" si="19"/>
        <v>28102854.586309146</v>
      </c>
      <c r="H481" s="177"/>
      <c r="I481" s="6"/>
      <c r="J481" s="25"/>
      <c r="K481" s="8"/>
      <c r="L481" s="8"/>
      <c r="M481" s="25"/>
    </row>
    <row r="482" spans="1:13" x14ac:dyDescent="0.15">
      <c r="A482" s="175"/>
      <c r="B482" s="6">
        <v>53</v>
      </c>
      <c r="C482" s="8">
        <f t="shared" si="18"/>
        <v>97982.138083354163</v>
      </c>
      <c r="D482" s="8">
        <f>IF(C482=0,0,-PPMT(Jグレード!$Q$16/12,B482,MAX(Jグレード!$O$15*12),Jグレード!$P$12))</f>
        <v>67944.420112104606</v>
      </c>
      <c r="E482" s="8">
        <f>IF(C482=0,0,-IPMT(Jグレード!$Q$16/12,B482,MAX(Jグレード!$O$15*12),Jグレード!$P$12))</f>
        <v>17564.284116443207</v>
      </c>
      <c r="F482" s="9">
        <f t="shared" si="19"/>
        <v>28034910.166197043</v>
      </c>
      <c r="H482" s="177"/>
      <c r="I482" s="6"/>
      <c r="J482" s="25"/>
      <c r="K482" s="8"/>
      <c r="L482" s="8"/>
      <c r="M482" s="25"/>
    </row>
    <row r="483" spans="1:13" x14ac:dyDescent="0.15">
      <c r="A483" s="175"/>
      <c r="B483" s="6">
        <v>54</v>
      </c>
      <c r="C483" s="8">
        <f t="shared" si="18"/>
        <v>97982.138083354163</v>
      </c>
      <c r="D483" s="8">
        <f>IF(C483=0,0,-PPMT(Jグレード!$Q$16/12,B483,MAX(Jグレード!$O$15*12),Jグレード!$P$12))</f>
        <v>67986.885374674675</v>
      </c>
      <c r="E483" s="8">
        <f>IF(C483=0,0,-IPMT(Jグレード!$Q$16/12,B483,MAX(Jグレード!$O$15*12),Jグレード!$P$12))</f>
        <v>17521.818853873141</v>
      </c>
      <c r="F483" s="9">
        <f t="shared" si="19"/>
        <v>27966923.280822366</v>
      </c>
      <c r="H483" s="177"/>
      <c r="I483" s="6"/>
      <c r="J483" s="25"/>
      <c r="K483" s="8"/>
      <c r="L483" s="8"/>
      <c r="M483" s="25"/>
    </row>
    <row r="484" spans="1:13" x14ac:dyDescent="0.15">
      <c r="A484" s="175"/>
      <c r="B484" s="6">
        <v>55</v>
      </c>
      <c r="C484" s="8">
        <f t="shared" si="18"/>
        <v>97982.138083354163</v>
      </c>
      <c r="D484" s="8">
        <f>IF(C484=0,0,-PPMT(Jグレード!$Q$16/12,B484,MAX(Jグレード!$O$15*12),Jグレード!$P$12))</f>
        <v>68029.377178033843</v>
      </c>
      <c r="E484" s="8">
        <f>IF(C484=0,0,-IPMT(Jグレード!$Q$16/12,B484,MAX(Jグレード!$O$15*12),Jグレード!$P$12))</f>
        <v>17479.327050513974</v>
      </c>
      <c r="F484" s="9">
        <f t="shared" si="19"/>
        <v>27898893.903644331</v>
      </c>
      <c r="H484" s="177"/>
      <c r="I484" s="6">
        <v>9</v>
      </c>
      <c r="J484" s="8">
        <f>IF(M478&lt;0.01,0,$J$52)</f>
        <v>97615.60552677844</v>
      </c>
      <c r="K484" s="8">
        <f>IF(J484=0,0,-PPMT(Jグレード!$Q$16/2,I484,MAX(Jグレード!$O$15*2),Jグレード!$P$13))</f>
        <v>77398.87333096411</v>
      </c>
      <c r="L484" s="8">
        <f>IF(J484=0,0,-IPMT(Jグレード!$Q$16/2,基本!I484,MAX(Jグレード!$O$15*2),Jグレード!$P$13))</f>
        <v>20216.732195814315</v>
      </c>
      <c r="M484" s="8">
        <f>IF(M478&lt;0,0,M478-K484)</f>
        <v>5299487.2022972004</v>
      </c>
    </row>
    <row r="485" spans="1:13" x14ac:dyDescent="0.15">
      <c r="A485" s="175"/>
      <c r="B485" s="6">
        <v>56</v>
      </c>
      <c r="C485" s="8">
        <f t="shared" si="18"/>
        <v>97982.138083354163</v>
      </c>
      <c r="D485" s="8">
        <f>IF(C485=0,0,-PPMT(Jグレード!$Q$16/12,B485,MAX(Jグレード!$O$15*12),Jグレード!$P$12))</f>
        <v>68071.895538770113</v>
      </c>
      <c r="E485" s="8">
        <f>IF(C485=0,0,-IPMT(Jグレード!$Q$16/12,B485,MAX(Jグレード!$O$15*12),Jグレード!$P$12))</f>
        <v>17436.808689777699</v>
      </c>
      <c r="F485" s="9">
        <f t="shared" si="19"/>
        <v>27830822.008105561</v>
      </c>
      <c r="H485" s="177"/>
      <c r="I485" s="6"/>
      <c r="J485" s="25"/>
      <c r="K485" s="8"/>
      <c r="L485" s="8"/>
      <c r="M485" s="25"/>
    </row>
    <row r="486" spans="1:13" x14ac:dyDescent="0.15">
      <c r="A486" s="175"/>
      <c r="B486" s="6">
        <v>57</v>
      </c>
      <c r="C486" s="8">
        <f t="shared" si="18"/>
        <v>97982.138083354163</v>
      </c>
      <c r="D486" s="8">
        <f>IF(C486=0,0,-PPMT(Jグレード!$Q$16/12,B486,MAX(Jグレード!$O$15*12),Jグレード!$P$12))</f>
        <v>68114.440473481853</v>
      </c>
      <c r="E486" s="8">
        <f>IF(C486=0,0,-IPMT(Jグレード!$Q$16/12,B486,MAX(Jグレード!$O$15*12),Jグレード!$P$12))</f>
        <v>17394.263755065967</v>
      </c>
      <c r="F486" s="9">
        <f t="shared" si="19"/>
        <v>27762707.567632079</v>
      </c>
      <c r="H486" s="177"/>
      <c r="I486" s="6"/>
      <c r="J486" s="25"/>
      <c r="K486" s="8"/>
      <c r="L486" s="8"/>
      <c r="M486" s="25"/>
    </row>
    <row r="487" spans="1:13" x14ac:dyDescent="0.15">
      <c r="A487" s="175"/>
      <c r="B487" s="6">
        <v>58</v>
      </c>
      <c r="C487" s="8">
        <f t="shared" si="18"/>
        <v>97982.138083354163</v>
      </c>
      <c r="D487" s="8">
        <f>IF(C487=0,0,-PPMT(Jグレード!$Q$16/12,B487,MAX(Jグレード!$O$15*12),Jグレード!$P$12))</f>
        <v>68157.011998777773</v>
      </c>
      <c r="E487" s="8">
        <f>IF(C487=0,0,-IPMT(Jグレード!$Q$16/12,B487,MAX(Jグレード!$O$15*12),Jグレード!$P$12))</f>
        <v>17351.69222977004</v>
      </c>
      <c r="F487" s="9">
        <f t="shared" si="19"/>
        <v>27694550.555633303</v>
      </c>
      <c r="H487" s="177"/>
      <c r="I487" s="6"/>
      <c r="J487" s="25"/>
      <c r="K487" s="8"/>
      <c r="L487" s="8"/>
      <c r="M487" s="25"/>
    </row>
    <row r="488" spans="1:13" x14ac:dyDescent="0.15">
      <c r="A488" s="175"/>
      <c r="B488" s="6">
        <v>59</v>
      </c>
      <c r="C488" s="8">
        <f t="shared" si="18"/>
        <v>97982.138083354163</v>
      </c>
      <c r="D488" s="8">
        <f>IF(C488=0,0,-PPMT(Jグレード!$Q$16/12,B488,MAX(Jグレード!$O$15*12),Jグレード!$P$12))</f>
        <v>68199.610131277019</v>
      </c>
      <c r="E488" s="8">
        <f>IF(C488=0,0,-IPMT(Jグレード!$Q$16/12,B488,MAX(Jグレード!$O$15*12),Jグレード!$P$12))</f>
        <v>17309.094097270809</v>
      </c>
      <c r="F488" s="9">
        <f t="shared" si="19"/>
        <v>27626350.945502024</v>
      </c>
      <c r="H488" s="177"/>
      <c r="I488" s="6"/>
      <c r="J488" s="25"/>
      <c r="K488" s="8"/>
      <c r="L488" s="8"/>
      <c r="M488" s="25"/>
    </row>
    <row r="489" spans="1:13" x14ac:dyDescent="0.15">
      <c r="A489" s="175"/>
      <c r="B489" s="6">
        <v>60</v>
      </c>
      <c r="C489" s="8">
        <f t="shared" si="18"/>
        <v>97982.138083354163</v>
      </c>
      <c r="D489" s="8">
        <f>IF(C489=0,0,-PPMT(Jグレード!$Q$16/12,B489,MAX(Jグレード!$O$15*12),Jグレード!$P$12))</f>
        <v>68242.234887609055</v>
      </c>
      <c r="E489" s="8">
        <f>IF(C489=0,0,-IPMT(Jグレード!$Q$16/12,B489,MAX(Jグレード!$O$15*12),Jグレード!$P$12))</f>
        <v>17266.469340938758</v>
      </c>
      <c r="F489" s="9">
        <f t="shared" si="19"/>
        <v>27558108.710614417</v>
      </c>
      <c r="H489" s="177"/>
      <c r="I489" s="6"/>
      <c r="J489" s="25"/>
      <c r="K489" s="8"/>
      <c r="L489" s="8"/>
      <c r="M489" s="25"/>
    </row>
    <row r="490" spans="1:13" x14ac:dyDescent="0.15">
      <c r="A490" s="176" t="s">
        <v>95</v>
      </c>
      <c r="B490" s="6">
        <v>61</v>
      </c>
      <c r="C490" s="8">
        <f t="shared" si="18"/>
        <v>97982.138083354163</v>
      </c>
      <c r="D490" s="8">
        <f>IF(C490=0,0,-PPMT(Jグレード!$Q$16/12,B490,MAX(Jグレード!$O$15*12),Jグレード!$P$12))</f>
        <v>68284.886284413806</v>
      </c>
      <c r="E490" s="8">
        <f>IF(C490=0,0,-IPMT(Jグレード!$Q$16/12,B490,MAX(Jグレード!$O$15*12),Jグレード!$P$12))</f>
        <v>17223.817944134</v>
      </c>
      <c r="F490" s="9">
        <f t="shared" si="19"/>
        <v>27489823.824330002</v>
      </c>
      <c r="H490" s="177"/>
      <c r="I490" s="6">
        <v>10</v>
      </c>
      <c r="J490" s="8">
        <f>IF(M484&lt;0.01,0,$J$58)</f>
        <v>97615.60552677844</v>
      </c>
      <c r="K490" s="8">
        <f>IF(J490=0,0,-PPMT(Jグレード!$Q$16/2,I490,MAX(Jグレード!$O$15*2),Jグレード!$P$13))</f>
        <v>77689.119105955237</v>
      </c>
      <c r="L490" s="8">
        <f>IF(J490=0,0,-IPMT(Jグレード!$Q$16/2,基本!I490,MAX(Jグレード!$O$15*2),Jグレード!$P$13))</f>
        <v>19926.486420823199</v>
      </c>
      <c r="M490" s="8">
        <f>IF(M484&lt;0,0,M484-K490)</f>
        <v>5221798.0831912449</v>
      </c>
    </row>
    <row r="491" spans="1:13" x14ac:dyDescent="0.15">
      <c r="A491" s="176"/>
      <c r="B491" s="6">
        <v>62</v>
      </c>
      <c r="C491" s="8">
        <f t="shared" si="18"/>
        <v>97982.138083354163</v>
      </c>
      <c r="D491" s="8">
        <f>IF(C491=0,0,-PPMT(Jグレード!$Q$16/12,B491,MAX(Jグレード!$O$15*12),Jグレード!$P$12))</f>
        <v>68327.564338341574</v>
      </c>
      <c r="E491" s="8">
        <f>IF(C491=0,0,-IPMT(Jグレード!$Q$16/12,B491,MAX(Jグレード!$O$15*12),Jグレード!$P$12))</f>
        <v>17181.139890206243</v>
      </c>
      <c r="F491" s="9">
        <f t="shared" si="19"/>
        <v>27421496.259991661</v>
      </c>
      <c r="H491" s="178" t="s">
        <v>95</v>
      </c>
      <c r="I491" s="6"/>
      <c r="J491" s="25"/>
      <c r="K491" s="8"/>
      <c r="L491" s="8"/>
      <c r="M491" s="25"/>
    </row>
    <row r="492" spans="1:13" x14ac:dyDescent="0.15">
      <c r="A492" s="176"/>
      <c r="B492" s="6">
        <v>63</v>
      </c>
      <c r="C492" s="8">
        <f t="shared" si="18"/>
        <v>97982.138083354163</v>
      </c>
      <c r="D492" s="8">
        <f>IF(C492=0,0,-PPMT(Jグレード!$Q$16/12,B492,MAX(Jグレード!$O$15*12),Jグレード!$P$12))</f>
        <v>68370.269066053021</v>
      </c>
      <c r="E492" s="8">
        <f>IF(C492=0,0,-IPMT(Jグレード!$Q$16/12,B492,MAX(Jグレード!$O$15*12),Jグレード!$P$12))</f>
        <v>17138.435162494778</v>
      </c>
      <c r="F492" s="9">
        <f t="shared" si="19"/>
        <v>27353125.990925606</v>
      </c>
      <c r="H492" s="178"/>
      <c r="I492" s="6"/>
      <c r="J492" s="25"/>
      <c r="K492" s="8"/>
      <c r="L492" s="8"/>
      <c r="M492" s="25"/>
    </row>
    <row r="493" spans="1:13" x14ac:dyDescent="0.15">
      <c r="A493" s="176"/>
      <c r="B493" s="6">
        <v>64</v>
      </c>
      <c r="C493" s="8">
        <f t="shared" si="18"/>
        <v>97982.138083354163</v>
      </c>
      <c r="D493" s="8">
        <f>IF(C493=0,0,-PPMT(Jグレード!$Q$16/12,B493,MAX(Jグレード!$O$15*12),Jグレード!$P$12))</f>
        <v>68413.000484219316</v>
      </c>
      <c r="E493" s="8">
        <f>IF(C493=0,0,-IPMT(Jグレード!$Q$16/12,B493,MAX(Jグレード!$O$15*12),Jグレード!$P$12))</f>
        <v>17095.703744328497</v>
      </c>
      <c r="F493" s="9">
        <f t="shared" si="19"/>
        <v>27284712.990441386</v>
      </c>
      <c r="H493" s="178"/>
      <c r="I493" s="6"/>
      <c r="J493" s="25"/>
      <c r="K493" s="8"/>
      <c r="L493" s="8"/>
      <c r="M493" s="25"/>
    </row>
    <row r="494" spans="1:13" x14ac:dyDescent="0.15">
      <c r="A494" s="176"/>
      <c r="B494" s="6">
        <v>65</v>
      </c>
      <c r="C494" s="8">
        <f t="shared" si="18"/>
        <v>97982.138083354163</v>
      </c>
      <c r="D494" s="8">
        <f>IF(C494=0,0,-PPMT(Jグレード!$Q$16/12,B494,MAX(Jグレード!$O$15*12),Jグレード!$P$12))</f>
        <v>68455.758609521945</v>
      </c>
      <c r="E494" s="8">
        <f>IF(C494=0,0,-IPMT(Jグレード!$Q$16/12,B494,MAX(Jグレード!$O$15*12),Jグレード!$P$12))</f>
        <v>17052.945619025861</v>
      </c>
      <c r="F494" s="9">
        <f t="shared" si="19"/>
        <v>27216257.231831864</v>
      </c>
      <c r="H494" s="178"/>
      <c r="I494" s="6"/>
      <c r="J494" s="25"/>
      <c r="K494" s="8"/>
      <c r="L494" s="8"/>
      <c r="M494" s="25"/>
    </row>
    <row r="495" spans="1:13" x14ac:dyDescent="0.15">
      <c r="A495" s="176"/>
      <c r="B495" s="6">
        <v>66</v>
      </c>
      <c r="C495" s="8">
        <f t="shared" si="18"/>
        <v>97982.138083354163</v>
      </c>
      <c r="D495" s="8">
        <f>IF(C495=0,0,-PPMT(Jグレード!$Q$16/12,B495,MAX(Jグレード!$O$15*12),Jグレード!$P$12))</f>
        <v>68498.543458652901</v>
      </c>
      <c r="E495" s="8">
        <f>IF(C495=0,0,-IPMT(Jグレード!$Q$16/12,B495,MAX(Jグレード!$O$15*12),Jグレード!$P$12))</f>
        <v>17010.160769894912</v>
      </c>
      <c r="F495" s="9">
        <f t="shared" si="19"/>
        <v>27147758.688373212</v>
      </c>
      <c r="H495" s="178"/>
      <c r="I495" s="6"/>
      <c r="J495" s="25"/>
      <c r="K495" s="8"/>
      <c r="L495" s="8"/>
      <c r="M495" s="25"/>
    </row>
    <row r="496" spans="1:13" x14ac:dyDescent="0.15">
      <c r="A496" s="176"/>
      <c r="B496" s="6">
        <v>67</v>
      </c>
      <c r="C496" s="8">
        <f t="shared" si="18"/>
        <v>97982.138083354163</v>
      </c>
      <c r="D496" s="8">
        <f>IF(C496=0,0,-PPMT(Jグレード!$Q$16/12,B496,MAX(Jグレード!$O$15*12),Jグレード!$P$12))</f>
        <v>68541.355048314552</v>
      </c>
      <c r="E496" s="8">
        <f>IF(C496=0,0,-IPMT(Jグレード!$Q$16/12,B496,MAX(Jグレード!$O$15*12),Jグレード!$P$12))</f>
        <v>16967.34918023325</v>
      </c>
      <c r="F496" s="9">
        <f t="shared" si="19"/>
        <v>27079217.333324898</v>
      </c>
      <c r="H496" s="178"/>
      <c r="I496" s="6">
        <v>11</v>
      </c>
      <c r="J496" s="8">
        <f>IF(M490&lt;0.01,0,$J$64)</f>
        <v>97615.60552677844</v>
      </c>
      <c r="K496" s="8">
        <f>IF(J496=0,0,-PPMT(Jグレード!$Q$16/2,I496,MAX(Jグレード!$O$15*2),Jグレード!$P$13))</f>
        <v>77980.453302602575</v>
      </c>
      <c r="L496" s="8">
        <f>IF(J496=0,0,-IPMT(Jグレード!$Q$16/2,基本!I496,MAX(Jグレード!$O$15*2),Jグレード!$P$13))</f>
        <v>19635.152224175868</v>
      </c>
      <c r="M496" s="8">
        <f>IF(M490&lt;0,0,M490-K496)</f>
        <v>5143817.6298886426</v>
      </c>
    </row>
    <row r="497" spans="1:13" x14ac:dyDescent="0.15">
      <c r="A497" s="176"/>
      <c r="B497" s="6">
        <v>68</v>
      </c>
      <c r="C497" s="8">
        <f t="shared" si="18"/>
        <v>97982.138083354163</v>
      </c>
      <c r="D497" s="8">
        <f>IF(C497=0,0,-PPMT(Jグレード!$Q$16/12,B497,MAX(Jグレード!$O$15*12),Jグレード!$P$12))</f>
        <v>68584.193395219758</v>
      </c>
      <c r="E497" s="8">
        <f>IF(C497=0,0,-IPMT(Jグレード!$Q$16/12,B497,MAX(Jグレード!$O$15*12),Jグレード!$P$12))</f>
        <v>16924.510833328055</v>
      </c>
      <c r="F497" s="9">
        <f t="shared" si="19"/>
        <v>27010633.139929678</v>
      </c>
      <c r="H497" s="178"/>
      <c r="I497" s="6"/>
      <c r="J497" s="25"/>
      <c r="K497" s="8"/>
      <c r="L497" s="8"/>
      <c r="M497" s="25"/>
    </row>
    <row r="498" spans="1:13" x14ac:dyDescent="0.15">
      <c r="A498" s="176"/>
      <c r="B498" s="6">
        <v>69</v>
      </c>
      <c r="C498" s="8">
        <f t="shared" si="18"/>
        <v>97982.138083354163</v>
      </c>
      <c r="D498" s="8">
        <f>IF(C498=0,0,-PPMT(Jグレード!$Q$16/12,B498,MAX(Jグレード!$O$15*12),Jグレード!$P$12))</f>
        <v>68627.058516091769</v>
      </c>
      <c r="E498" s="8">
        <f>IF(C498=0,0,-IPMT(Jグレード!$Q$16/12,B498,MAX(Jグレード!$O$15*12),Jグレード!$P$12))</f>
        <v>16881.645712456044</v>
      </c>
      <c r="F498" s="9">
        <f t="shared" si="19"/>
        <v>26942006.081413586</v>
      </c>
      <c r="H498" s="178"/>
      <c r="I498" s="6"/>
      <c r="J498" s="25"/>
      <c r="K498" s="8"/>
      <c r="L498" s="8"/>
      <c r="M498" s="25"/>
    </row>
    <row r="499" spans="1:13" x14ac:dyDescent="0.15">
      <c r="A499" s="176"/>
      <c r="B499" s="6">
        <v>70</v>
      </c>
      <c r="C499" s="8">
        <f t="shared" si="18"/>
        <v>97982.138083354163</v>
      </c>
      <c r="D499" s="8">
        <f>IF(C499=0,0,-PPMT(Jグレード!$Q$16/12,B499,MAX(Jグレード!$O$15*12),Jグレード!$P$12))</f>
        <v>68669.950427664327</v>
      </c>
      <c r="E499" s="8">
        <f>IF(C499=0,0,-IPMT(Jグレード!$Q$16/12,B499,MAX(Jグレード!$O$15*12),Jグレード!$P$12))</f>
        <v>16838.753800883485</v>
      </c>
      <c r="F499" s="9">
        <f t="shared" si="19"/>
        <v>26873336.130985923</v>
      </c>
      <c r="H499" s="178"/>
      <c r="I499" s="6"/>
      <c r="J499" s="25"/>
      <c r="K499" s="8"/>
      <c r="L499" s="8"/>
      <c r="M499" s="25"/>
    </row>
    <row r="500" spans="1:13" x14ac:dyDescent="0.15">
      <c r="A500" s="176"/>
      <c r="B500" s="6">
        <v>71</v>
      </c>
      <c r="C500" s="8">
        <f t="shared" si="18"/>
        <v>97982.138083354163</v>
      </c>
      <c r="D500" s="8">
        <f>IF(C500=0,0,-PPMT(Jグレード!$Q$16/12,B500,MAX(Jグレード!$O$15*12),Jグレード!$P$12))</f>
        <v>68712.869146681624</v>
      </c>
      <c r="E500" s="8">
        <f>IF(C500=0,0,-IPMT(Jグレード!$Q$16/12,B500,MAX(Jグレード!$O$15*12),Jグレード!$P$12))</f>
        <v>16795.835081866197</v>
      </c>
      <c r="F500" s="9">
        <f t="shared" si="19"/>
        <v>26804623.261839241</v>
      </c>
      <c r="H500" s="178"/>
      <c r="I500" s="6"/>
      <c r="J500" s="25"/>
      <c r="K500" s="8"/>
      <c r="L500" s="8"/>
      <c r="M500" s="25"/>
    </row>
    <row r="501" spans="1:13" x14ac:dyDescent="0.15">
      <c r="A501" s="176"/>
      <c r="B501" s="6">
        <v>72</v>
      </c>
      <c r="C501" s="8">
        <f t="shared" si="18"/>
        <v>97982.138083354163</v>
      </c>
      <c r="D501" s="8">
        <f>IF(C501=0,0,-PPMT(Jグレード!$Q$16/12,B501,MAX(Jグレード!$O$15*12),Jグレード!$P$12))</f>
        <v>68755.814689898296</v>
      </c>
      <c r="E501" s="8">
        <f>IF(C501=0,0,-IPMT(Jグレード!$Q$16/12,B501,MAX(Jグレード!$O$15*12),Jグレード!$P$12))</f>
        <v>16752.889538649521</v>
      </c>
      <c r="F501" s="9">
        <f t="shared" si="19"/>
        <v>26735867.447149344</v>
      </c>
      <c r="H501" s="178"/>
      <c r="I501" s="6"/>
      <c r="J501" s="25"/>
      <c r="K501" s="8"/>
      <c r="L501" s="8"/>
      <c r="M501" s="25"/>
    </row>
    <row r="502" spans="1:13" x14ac:dyDescent="0.15">
      <c r="A502" s="175" t="s">
        <v>96</v>
      </c>
      <c r="B502" s="6">
        <v>73</v>
      </c>
      <c r="C502" s="8">
        <f t="shared" si="18"/>
        <v>97982.138083354163</v>
      </c>
      <c r="D502" s="8">
        <f>IF(C502=0,0,-PPMT(Jグレード!$Q$16/12,B502,MAX(Jグレード!$O$15*12),Jグレード!$P$12))</f>
        <v>68798.78707407949</v>
      </c>
      <c r="E502" s="8">
        <f>IF(C502=0,0,-IPMT(Jグレード!$Q$16/12,B502,MAX(Jグレード!$O$15*12),Jグレード!$P$12))</f>
        <v>16709.917154468334</v>
      </c>
      <c r="F502" s="9">
        <f t="shared" si="19"/>
        <v>26667068.660075266</v>
      </c>
      <c r="H502" s="178"/>
      <c r="I502" s="6">
        <v>12</v>
      </c>
      <c r="J502" s="8">
        <f>IF(M496&lt;0.01,0,$J$70)</f>
        <v>97615.60552677844</v>
      </c>
      <c r="K502" s="8">
        <f>IF(J502=0,0,-PPMT(Jグレード!$Q$16/2,I502,MAX(Jグレード!$O$15*2),Jグレード!$P$13))</f>
        <v>78272.88000248732</v>
      </c>
      <c r="L502" s="8">
        <f>IF(J502=0,0,-IPMT(Jグレード!$Q$16/2,基本!I502,MAX(Jグレード!$O$15*2),Jグレード!$P$13))</f>
        <v>19342.725524291109</v>
      </c>
      <c r="M502" s="8">
        <f>IF(M496&lt;0,0,M496-K502)</f>
        <v>5065544.7498861551</v>
      </c>
    </row>
    <row r="503" spans="1:13" x14ac:dyDescent="0.15">
      <c r="A503" s="175"/>
      <c r="B503" s="6">
        <v>74</v>
      </c>
      <c r="C503" s="8">
        <f t="shared" si="18"/>
        <v>97982.138083354163</v>
      </c>
      <c r="D503" s="8">
        <f>IF(C503=0,0,-PPMT(Jグレード!$Q$16/12,B503,MAX(Jグレード!$O$15*12),Jグレード!$P$12))</f>
        <v>68841.786316000784</v>
      </c>
      <c r="E503" s="8">
        <f>IF(C503=0,0,-IPMT(Jグレード!$Q$16/12,B503,MAX(Jグレード!$O$15*12),Jグレード!$P$12))</f>
        <v>16666.917912547029</v>
      </c>
      <c r="F503" s="9">
        <f t="shared" si="19"/>
        <v>26598226.873759266</v>
      </c>
      <c r="H503" s="177" t="s">
        <v>96</v>
      </c>
      <c r="I503" s="6"/>
      <c r="J503" s="25"/>
      <c r="K503" s="8"/>
      <c r="L503" s="8"/>
      <c r="M503" s="25"/>
    </row>
    <row r="504" spans="1:13" x14ac:dyDescent="0.15">
      <c r="A504" s="175"/>
      <c r="B504" s="6">
        <v>75</v>
      </c>
      <c r="C504" s="8">
        <f t="shared" si="18"/>
        <v>97982.138083354163</v>
      </c>
      <c r="D504" s="8">
        <f>IF(C504=0,0,-PPMT(Jグレード!$Q$16/12,B504,MAX(Jグレード!$O$15*12),Jグレード!$P$12))</f>
        <v>68884.812432448278</v>
      </c>
      <c r="E504" s="8">
        <f>IF(C504=0,0,-IPMT(Jグレード!$Q$16/12,B504,MAX(Jグレード!$O$15*12),Jグレード!$P$12))</f>
        <v>16623.891796099531</v>
      </c>
      <c r="F504" s="9">
        <f t="shared" si="19"/>
        <v>26529342.061326817</v>
      </c>
      <c r="H504" s="177"/>
      <c r="I504" s="6"/>
      <c r="J504" s="25"/>
      <c r="K504" s="8"/>
      <c r="L504" s="8"/>
      <c r="M504" s="25"/>
    </row>
    <row r="505" spans="1:13" x14ac:dyDescent="0.15">
      <c r="A505" s="175"/>
      <c r="B505" s="6">
        <v>76</v>
      </c>
      <c r="C505" s="8">
        <f t="shared" si="18"/>
        <v>97982.138083354163</v>
      </c>
      <c r="D505" s="8">
        <f>IF(C505=0,0,-PPMT(Jグレード!$Q$16/12,B505,MAX(Jグレード!$O$15*12),Jグレード!$P$12))</f>
        <v>68927.865440218564</v>
      </c>
      <c r="E505" s="8">
        <f>IF(C505=0,0,-IPMT(Jグレード!$Q$16/12,B505,MAX(Jグレード!$O$15*12),Jグレード!$P$12))</f>
        <v>16580.838788329253</v>
      </c>
      <c r="F505" s="9">
        <f t="shared" si="19"/>
        <v>26460414.195886597</v>
      </c>
      <c r="H505" s="177"/>
      <c r="I505" s="6"/>
      <c r="J505" s="25"/>
      <c r="K505" s="8"/>
      <c r="L505" s="8"/>
      <c r="M505" s="25"/>
    </row>
    <row r="506" spans="1:13" x14ac:dyDescent="0.15">
      <c r="A506" s="175"/>
      <c r="B506" s="6">
        <v>77</v>
      </c>
      <c r="C506" s="8">
        <f t="shared" si="18"/>
        <v>97982.138083354163</v>
      </c>
      <c r="D506" s="8">
        <f>IF(C506=0,0,-PPMT(Jグレード!$Q$16/12,B506,MAX(Jグレード!$O$15*12),Jグレード!$P$12))</f>
        <v>68970.945356118697</v>
      </c>
      <c r="E506" s="8">
        <f>IF(C506=0,0,-IPMT(Jグレード!$Q$16/12,B506,MAX(Jグレード!$O$15*12),Jグレード!$P$12))</f>
        <v>16537.75887242912</v>
      </c>
      <c r="F506" s="9">
        <f t="shared" si="19"/>
        <v>26391443.250530478</v>
      </c>
      <c r="H506" s="177"/>
      <c r="I506" s="6"/>
      <c r="J506" s="25"/>
      <c r="K506" s="8"/>
      <c r="L506" s="8"/>
      <c r="M506" s="25"/>
    </row>
    <row r="507" spans="1:13" x14ac:dyDescent="0.15">
      <c r="A507" s="175"/>
      <c r="B507" s="6">
        <v>78</v>
      </c>
      <c r="C507" s="8">
        <f t="shared" ref="C507:C570" si="20">IF(F506&lt;1,0,C506)</f>
        <v>97982.138083354163</v>
      </c>
      <c r="D507" s="8">
        <f>IF(C507=0,0,-PPMT(Jグレード!$Q$16/12,B507,MAX(Jグレード!$O$15*12),Jグレード!$P$12))</f>
        <v>69014.052196966266</v>
      </c>
      <c r="E507" s="8">
        <f>IF(C507=0,0,-IPMT(Jグレード!$Q$16/12,B507,MAX(Jグレード!$O$15*12),Jグレード!$P$12))</f>
        <v>16494.65203158154</v>
      </c>
      <c r="F507" s="9">
        <f t="shared" ref="F507:F570" si="21">IF(F506&lt;0,0,F506-D507)</f>
        <v>26322429.198333513</v>
      </c>
      <c r="H507" s="177"/>
      <c r="I507" s="6"/>
      <c r="J507" s="25"/>
      <c r="K507" s="8"/>
      <c r="L507" s="8"/>
      <c r="M507" s="25"/>
    </row>
    <row r="508" spans="1:13" x14ac:dyDescent="0.15">
      <c r="A508" s="175"/>
      <c r="B508" s="6">
        <v>79</v>
      </c>
      <c r="C508" s="8">
        <f t="shared" si="20"/>
        <v>97982.138083354163</v>
      </c>
      <c r="D508" s="8">
        <f>IF(C508=0,0,-PPMT(Jグレード!$Q$16/12,B508,MAX(Jグレード!$O$15*12),Jグレード!$P$12))</f>
        <v>69057.185979589369</v>
      </c>
      <c r="E508" s="8">
        <f>IF(C508=0,0,-IPMT(Jグレード!$Q$16/12,B508,MAX(Jグレード!$O$15*12),Jグレード!$P$12))</f>
        <v>16451.51824895844</v>
      </c>
      <c r="F508" s="9">
        <f t="shared" si="21"/>
        <v>26253372.012353923</v>
      </c>
      <c r="H508" s="177"/>
      <c r="I508" s="6">
        <v>13</v>
      </c>
      <c r="J508" s="8">
        <f>IF(M502&lt;0.01,0,$J$76)</f>
        <v>97615.60552677844</v>
      </c>
      <c r="K508" s="8">
        <f>IF(J508=0,0,-PPMT(Jグレード!$Q$16/2,I508,MAX(Jグレード!$O$15*2),Jグレード!$P$13))</f>
        <v>78566.403302496663</v>
      </c>
      <c r="L508" s="8">
        <f>IF(J508=0,0,-IPMT(Jグレード!$Q$16/2,基本!I508,MAX(Jグレード!$O$15*2),Jグレード!$P$13))</f>
        <v>19049.20222428178</v>
      </c>
      <c r="M508" s="8">
        <f>IF(M502&lt;0,0,M502-K508)</f>
        <v>4986978.3465836588</v>
      </c>
    </row>
    <row r="509" spans="1:13" x14ac:dyDescent="0.15">
      <c r="A509" s="175"/>
      <c r="B509" s="6">
        <v>80</v>
      </c>
      <c r="C509" s="8">
        <f t="shared" si="20"/>
        <v>97982.138083354163</v>
      </c>
      <c r="D509" s="8">
        <f>IF(C509=0,0,-PPMT(Jグレード!$Q$16/12,B509,MAX(Jグレード!$O$15*12),Jグレード!$P$12))</f>
        <v>69100.346720826623</v>
      </c>
      <c r="E509" s="8">
        <f>IF(C509=0,0,-IPMT(Jグレード!$Q$16/12,B509,MAX(Jグレード!$O$15*12),Jグレード!$P$12))</f>
        <v>16408.357507721194</v>
      </c>
      <c r="F509" s="9">
        <f t="shared" si="21"/>
        <v>26184271.665633097</v>
      </c>
      <c r="H509" s="177"/>
      <c r="I509" s="6"/>
      <c r="J509" s="25"/>
      <c r="K509" s="8"/>
      <c r="L509" s="8"/>
      <c r="M509" s="25"/>
    </row>
    <row r="510" spans="1:13" x14ac:dyDescent="0.15">
      <c r="A510" s="175"/>
      <c r="B510" s="6">
        <v>81</v>
      </c>
      <c r="C510" s="8">
        <f t="shared" si="20"/>
        <v>97982.138083354163</v>
      </c>
      <c r="D510" s="8">
        <f>IF(C510=0,0,-PPMT(Jグレード!$Q$16/12,B510,MAX(Jグレード!$O$15*12),Jグレード!$P$12))</f>
        <v>69143.534437527138</v>
      </c>
      <c r="E510" s="8">
        <f>IF(C510=0,0,-IPMT(Jグレード!$Q$16/12,B510,MAX(Jグレード!$O$15*12),Jグレード!$P$12))</f>
        <v>16365.169791020677</v>
      </c>
      <c r="F510" s="9">
        <f t="shared" si="21"/>
        <v>26115128.131195571</v>
      </c>
      <c r="H510" s="177"/>
      <c r="I510" s="6"/>
      <c r="J510" s="25"/>
      <c r="K510" s="8"/>
      <c r="L510" s="8"/>
      <c r="M510" s="25"/>
    </row>
    <row r="511" spans="1:13" x14ac:dyDescent="0.15">
      <c r="A511" s="175"/>
      <c r="B511" s="6">
        <v>82</v>
      </c>
      <c r="C511" s="8">
        <f t="shared" si="20"/>
        <v>97982.138083354163</v>
      </c>
      <c r="D511" s="8">
        <f>IF(C511=0,0,-PPMT(Jグレード!$Q$16/12,B511,MAX(Jグレード!$O$15*12),Jグレード!$P$12))</f>
        <v>69186.749146550588</v>
      </c>
      <c r="E511" s="8">
        <f>IF(C511=0,0,-IPMT(Jグレード!$Q$16/12,B511,MAX(Jグレード!$O$15*12),Jグレード!$P$12))</f>
        <v>16321.955081997223</v>
      </c>
      <c r="F511" s="9">
        <f t="shared" si="21"/>
        <v>26045941.38204902</v>
      </c>
      <c r="H511" s="177"/>
      <c r="I511" s="6"/>
      <c r="J511" s="25"/>
      <c r="K511" s="8"/>
      <c r="L511" s="8"/>
      <c r="M511" s="25"/>
    </row>
    <row r="512" spans="1:13" x14ac:dyDescent="0.15">
      <c r="A512" s="175"/>
      <c r="B512" s="6">
        <v>83</v>
      </c>
      <c r="C512" s="8">
        <f t="shared" si="20"/>
        <v>97982.138083354163</v>
      </c>
      <c r="D512" s="8">
        <f>IF(C512=0,0,-PPMT(Jグレード!$Q$16/12,B512,MAX(Jグレード!$O$15*12),Jグレード!$P$12))</f>
        <v>69229.990864767184</v>
      </c>
      <c r="E512" s="8">
        <f>IF(C512=0,0,-IPMT(Jグレード!$Q$16/12,B512,MAX(Jグレード!$O$15*12),Jグレード!$P$12))</f>
        <v>16278.713363780629</v>
      </c>
      <c r="F512" s="9">
        <f t="shared" si="21"/>
        <v>25976711.391184252</v>
      </c>
      <c r="H512" s="177"/>
      <c r="I512" s="6"/>
      <c r="J512" s="25"/>
      <c r="K512" s="8"/>
      <c r="L512" s="8"/>
      <c r="M512" s="25"/>
    </row>
    <row r="513" spans="1:13" x14ac:dyDescent="0.15">
      <c r="A513" s="175"/>
      <c r="B513" s="6">
        <v>84</v>
      </c>
      <c r="C513" s="8">
        <f t="shared" si="20"/>
        <v>97982.138083354163</v>
      </c>
      <c r="D513" s="8">
        <f>IF(C513=0,0,-PPMT(Jグレード!$Q$16/12,B513,MAX(Jグレード!$O$15*12),Jグレード!$P$12))</f>
        <v>69273.25960905767</v>
      </c>
      <c r="E513" s="8">
        <f>IF(C513=0,0,-IPMT(Jグレード!$Q$16/12,B513,MAX(Jグレード!$O$15*12),Jグレード!$P$12))</f>
        <v>16235.44461949015</v>
      </c>
      <c r="F513" s="9">
        <f t="shared" si="21"/>
        <v>25907438.131575193</v>
      </c>
      <c r="H513" s="177"/>
      <c r="I513" s="6"/>
      <c r="J513" s="25"/>
      <c r="K513" s="8"/>
      <c r="L513" s="8"/>
      <c r="M513" s="25"/>
    </row>
    <row r="514" spans="1:13" x14ac:dyDescent="0.15">
      <c r="A514" s="176" t="s">
        <v>97</v>
      </c>
      <c r="B514" s="6">
        <v>85</v>
      </c>
      <c r="C514" s="8">
        <f t="shared" si="20"/>
        <v>97982.138083354163</v>
      </c>
      <c r="D514" s="8">
        <f>IF(C514=0,0,-PPMT(Jグレード!$Q$16/12,B514,MAX(Jグレード!$O$15*12),Jグレード!$P$12))</f>
        <v>69316.555396313328</v>
      </c>
      <c r="E514" s="8">
        <f>IF(C514=0,0,-IPMT(Jグレード!$Q$16/12,B514,MAX(Jグレード!$O$15*12),Jグレード!$P$12))</f>
        <v>16192.148832234487</v>
      </c>
      <c r="F514" s="9">
        <f t="shared" si="21"/>
        <v>25838121.576178879</v>
      </c>
      <c r="H514" s="177"/>
      <c r="I514" s="6">
        <v>14</v>
      </c>
      <c r="J514" s="8">
        <f>IF(M508&lt;0.01,0,$J$82)</f>
        <v>97615.60552677844</v>
      </c>
      <c r="K514" s="8">
        <f>IF(J514=0,0,-PPMT(Jグレード!$Q$16/2,I514,MAX(Jグレード!$O$15*2),Jグレード!$P$13))</f>
        <v>78861.027314881023</v>
      </c>
      <c r="L514" s="8">
        <f>IF(J514=0,0,-IPMT(Jグレード!$Q$16/2,基本!I514,MAX(Jグレード!$O$15*2),Jグレード!$P$13))</f>
        <v>18754.57821189742</v>
      </c>
      <c r="M514" s="8">
        <f>IF(M508&lt;0,0,M508-K514)</f>
        <v>4908117.319268778</v>
      </c>
    </row>
    <row r="515" spans="1:13" x14ac:dyDescent="0.15">
      <c r="A515" s="176"/>
      <c r="B515" s="6">
        <v>86</v>
      </c>
      <c r="C515" s="8">
        <f t="shared" si="20"/>
        <v>97982.138083354163</v>
      </c>
      <c r="D515" s="8">
        <f>IF(C515=0,0,-PPMT(Jグレード!$Q$16/12,B515,MAX(Jグレード!$O$15*12),Jグレード!$P$12))</f>
        <v>69359.878243436018</v>
      </c>
      <c r="E515" s="8">
        <f>IF(C515=0,0,-IPMT(Jグレード!$Q$16/12,B515,MAX(Jグレード!$O$15*12),Jグレード!$P$12))</f>
        <v>16148.825985111793</v>
      </c>
      <c r="F515" s="9">
        <f t="shared" si="21"/>
        <v>25768761.697935443</v>
      </c>
      <c r="H515" s="178" t="s">
        <v>97</v>
      </c>
      <c r="I515" s="6"/>
      <c r="J515" s="25"/>
      <c r="K515" s="8"/>
      <c r="L515" s="8"/>
      <c r="M515" s="25"/>
    </row>
    <row r="516" spans="1:13" x14ac:dyDescent="0.15">
      <c r="A516" s="176"/>
      <c r="B516" s="6">
        <v>87</v>
      </c>
      <c r="C516" s="8">
        <f t="shared" si="20"/>
        <v>97982.138083354163</v>
      </c>
      <c r="D516" s="8">
        <f>IF(C516=0,0,-PPMT(Jグレード!$Q$16/12,B516,MAX(Jグレード!$O$15*12),Jグレード!$P$12))</f>
        <v>69403.228167338166</v>
      </c>
      <c r="E516" s="8">
        <f>IF(C516=0,0,-IPMT(Jグレード!$Q$16/12,B516,MAX(Jグレード!$O$15*12),Jグレード!$P$12))</f>
        <v>16105.476061209645</v>
      </c>
      <c r="F516" s="9">
        <f t="shared" si="21"/>
        <v>25699358.469768107</v>
      </c>
      <c r="H516" s="178"/>
      <c r="I516" s="6"/>
      <c r="J516" s="25"/>
      <c r="K516" s="8"/>
      <c r="L516" s="8"/>
      <c r="M516" s="25"/>
    </row>
    <row r="517" spans="1:13" x14ac:dyDescent="0.15">
      <c r="A517" s="176"/>
      <c r="B517" s="6">
        <v>88</v>
      </c>
      <c r="C517" s="8">
        <f t="shared" si="20"/>
        <v>97982.138083354163</v>
      </c>
      <c r="D517" s="8">
        <f>IF(C517=0,0,-PPMT(Jグレード!$Q$16/12,B517,MAX(Jグレード!$O$15*12),Jグレード!$P$12))</f>
        <v>69446.60518494276</v>
      </c>
      <c r="E517" s="8">
        <f>IF(C517=0,0,-IPMT(Jグレード!$Q$16/12,B517,MAX(Jグレード!$O$15*12),Jグレード!$P$12))</f>
        <v>16062.099043605058</v>
      </c>
      <c r="F517" s="9">
        <f t="shared" si="21"/>
        <v>25629911.864583164</v>
      </c>
      <c r="H517" s="178"/>
      <c r="I517" s="6"/>
      <c r="J517" s="25"/>
      <c r="K517" s="8"/>
      <c r="L517" s="8"/>
      <c r="M517" s="25"/>
    </row>
    <row r="518" spans="1:13" x14ac:dyDescent="0.15">
      <c r="A518" s="176"/>
      <c r="B518" s="6">
        <v>89</v>
      </c>
      <c r="C518" s="8">
        <f t="shared" si="20"/>
        <v>97982.138083354163</v>
      </c>
      <c r="D518" s="8">
        <f>IF(C518=0,0,-PPMT(Jグレード!$Q$16/12,B518,MAX(Jグレード!$O$15*12),Jグレード!$P$12))</f>
        <v>69490.009313183342</v>
      </c>
      <c r="E518" s="8">
        <f>IF(C518=0,0,-IPMT(Jグレード!$Q$16/12,B518,MAX(Jグレード!$O$15*12),Jグレード!$P$12))</f>
        <v>16018.694915364467</v>
      </c>
      <c r="F518" s="9">
        <f t="shared" si="21"/>
        <v>25560421.85526998</v>
      </c>
      <c r="H518" s="178"/>
      <c r="I518" s="6"/>
      <c r="J518" s="25"/>
      <c r="K518" s="8"/>
      <c r="L518" s="8"/>
      <c r="M518" s="25"/>
    </row>
    <row r="519" spans="1:13" x14ac:dyDescent="0.15">
      <c r="A519" s="176"/>
      <c r="B519" s="6">
        <v>90</v>
      </c>
      <c r="C519" s="8">
        <f t="shared" si="20"/>
        <v>97982.138083354163</v>
      </c>
      <c r="D519" s="8">
        <f>IF(C519=0,0,-PPMT(Jグレード!$Q$16/12,B519,MAX(Jグレード!$O$15*12),Jグレード!$P$12))</f>
        <v>69533.440569004088</v>
      </c>
      <c r="E519" s="8">
        <f>IF(C519=0,0,-IPMT(Jグレード!$Q$16/12,B519,MAX(Jグレード!$O$15*12),Jグレード!$P$12))</f>
        <v>15975.263659543729</v>
      </c>
      <c r="F519" s="9">
        <f t="shared" si="21"/>
        <v>25490888.414700974</v>
      </c>
      <c r="H519" s="178"/>
      <c r="I519" s="6"/>
      <c r="J519" s="25"/>
      <c r="K519" s="8"/>
      <c r="L519" s="8"/>
      <c r="M519" s="25"/>
    </row>
    <row r="520" spans="1:13" x14ac:dyDescent="0.15">
      <c r="A520" s="176"/>
      <c r="B520" s="6">
        <v>91</v>
      </c>
      <c r="C520" s="8">
        <f t="shared" si="20"/>
        <v>97982.138083354163</v>
      </c>
      <c r="D520" s="8">
        <f>IF(C520=0,0,-PPMT(Jグレード!$Q$16/12,B520,MAX(Jグレード!$O$15*12),Jグレード!$P$12))</f>
        <v>69576.89896935971</v>
      </c>
      <c r="E520" s="8">
        <f>IF(C520=0,0,-IPMT(Jグレード!$Q$16/12,B520,MAX(Jグレード!$O$15*12),Jグレード!$P$12))</f>
        <v>15931.805259188101</v>
      </c>
      <c r="F520" s="9">
        <f t="shared" si="21"/>
        <v>25421311.515731614</v>
      </c>
      <c r="H520" s="178"/>
      <c r="I520" s="6">
        <v>15</v>
      </c>
      <c r="J520" s="8">
        <f>IF(M514&lt;0.01,0,$J$88)</f>
        <v>97615.60552677844</v>
      </c>
      <c r="K520" s="8">
        <f>IF(J520=0,0,-PPMT(Jグレード!$Q$16/2,I520,MAX(Jグレード!$O$15*2),Jグレード!$P$13))</f>
        <v>79156.756167311818</v>
      </c>
      <c r="L520" s="8">
        <f>IF(J520=0,0,-IPMT(Jグレード!$Q$16/2,基本!I520,MAX(Jグレード!$O$15*2),Jグレード!$P$13))</f>
        <v>18458.849359466614</v>
      </c>
      <c r="M520" s="8">
        <f>IF(M514&lt;0,0,M514-K520)</f>
        <v>4828960.5631014658</v>
      </c>
    </row>
    <row r="521" spans="1:13" x14ac:dyDescent="0.15">
      <c r="A521" s="176"/>
      <c r="B521" s="6">
        <v>92</v>
      </c>
      <c r="C521" s="8">
        <f t="shared" si="20"/>
        <v>97982.138083354163</v>
      </c>
      <c r="D521" s="8">
        <f>IF(C521=0,0,-PPMT(Jグレード!$Q$16/12,B521,MAX(Jグレード!$O$15*12),Jグレード!$P$12))</f>
        <v>69620.384531215575</v>
      </c>
      <c r="E521" s="8">
        <f>IF(C521=0,0,-IPMT(Jグレード!$Q$16/12,B521,MAX(Jグレード!$O$15*12),Jグレード!$P$12))</f>
        <v>15888.319697332252</v>
      </c>
      <c r="F521" s="9">
        <f t="shared" si="21"/>
        <v>25351691.131200399</v>
      </c>
      <c r="H521" s="178"/>
      <c r="I521" s="6"/>
      <c r="J521" s="25"/>
      <c r="K521" s="8"/>
      <c r="L521" s="8"/>
      <c r="M521" s="25"/>
    </row>
    <row r="522" spans="1:13" x14ac:dyDescent="0.15">
      <c r="A522" s="176"/>
      <c r="B522" s="6">
        <v>93</v>
      </c>
      <c r="C522" s="8">
        <f t="shared" si="20"/>
        <v>97982.138083354163</v>
      </c>
      <c r="D522" s="8">
        <f>IF(C522=0,0,-PPMT(Jグレード!$Q$16/12,B522,MAX(Jグレード!$O$15*12),Jグレード!$P$12))</f>
        <v>69663.897271547568</v>
      </c>
      <c r="E522" s="8">
        <f>IF(C522=0,0,-IPMT(Jグレード!$Q$16/12,B522,MAX(Jグレード!$O$15*12),Jグレード!$P$12))</f>
        <v>15844.806957000241</v>
      </c>
      <c r="F522" s="9">
        <f t="shared" si="21"/>
        <v>25282027.233928852</v>
      </c>
      <c r="H522" s="178"/>
      <c r="I522" s="6"/>
      <c r="J522" s="25"/>
      <c r="K522" s="8"/>
      <c r="L522" s="8"/>
      <c r="M522" s="25"/>
    </row>
    <row r="523" spans="1:13" x14ac:dyDescent="0.15">
      <c r="A523" s="176"/>
      <c r="B523" s="6">
        <v>94</v>
      </c>
      <c r="C523" s="8">
        <f t="shared" si="20"/>
        <v>97982.138083354163</v>
      </c>
      <c r="D523" s="8">
        <f>IF(C523=0,0,-PPMT(Jグレード!$Q$16/12,B523,MAX(Jグレード!$O$15*12),Jグレード!$P$12))</f>
        <v>69707.437207342286</v>
      </c>
      <c r="E523" s="8">
        <f>IF(C523=0,0,-IPMT(Jグレード!$Q$16/12,B523,MAX(Jグレード!$O$15*12),Jグレード!$P$12))</f>
        <v>15801.267021205524</v>
      </c>
      <c r="F523" s="9">
        <f t="shared" si="21"/>
        <v>25212319.796721511</v>
      </c>
      <c r="H523" s="178"/>
      <c r="I523" s="6"/>
      <c r="J523" s="25"/>
      <c r="K523" s="8"/>
      <c r="L523" s="8"/>
      <c r="M523" s="25"/>
    </row>
    <row r="524" spans="1:13" x14ac:dyDescent="0.15">
      <c r="A524" s="176"/>
      <c r="B524" s="6">
        <v>95</v>
      </c>
      <c r="C524" s="8">
        <f t="shared" si="20"/>
        <v>97982.138083354163</v>
      </c>
      <c r="D524" s="8">
        <f>IF(C524=0,0,-PPMT(Jグレード!$Q$16/12,B524,MAX(Jグレード!$O$15*12),Jグレード!$P$12))</f>
        <v>69751.004355596888</v>
      </c>
      <c r="E524" s="8">
        <f>IF(C524=0,0,-IPMT(Jグレード!$Q$16/12,B524,MAX(Jグレード!$O$15*12),Jグレード!$P$12))</f>
        <v>15757.699872950936</v>
      </c>
      <c r="F524" s="9">
        <f t="shared" si="21"/>
        <v>25142568.792365912</v>
      </c>
      <c r="H524" s="178"/>
      <c r="I524" s="6"/>
      <c r="J524" s="25"/>
      <c r="K524" s="8"/>
      <c r="L524" s="8"/>
      <c r="M524" s="25"/>
    </row>
    <row r="525" spans="1:13" x14ac:dyDescent="0.15">
      <c r="A525" s="176"/>
      <c r="B525" s="6">
        <v>96</v>
      </c>
      <c r="C525" s="8">
        <f t="shared" si="20"/>
        <v>97982.138083354163</v>
      </c>
      <c r="D525" s="8">
        <f>IF(C525=0,0,-PPMT(Jグレード!$Q$16/12,B525,MAX(Jグレード!$O$15*12),Jグレード!$P$12))</f>
        <v>69794.598733319115</v>
      </c>
      <c r="E525" s="8">
        <f>IF(C525=0,0,-IPMT(Jグレード!$Q$16/12,B525,MAX(Jグレード!$O$15*12),Jグレード!$P$12))</f>
        <v>15714.105495228687</v>
      </c>
      <c r="F525" s="9">
        <f t="shared" si="21"/>
        <v>25072774.193632592</v>
      </c>
      <c r="H525" s="178"/>
      <c r="I525" s="6"/>
      <c r="J525" s="25"/>
      <c r="K525" s="8"/>
      <c r="L525" s="8"/>
      <c r="M525" s="25"/>
    </row>
    <row r="526" spans="1:13" x14ac:dyDescent="0.15">
      <c r="A526" s="175" t="s">
        <v>98</v>
      </c>
      <c r="B526" s="6">
        <v>97</v>
      </c>
      <c r="C526" s="8">
        <f t="shared" si="20"/>
        <v>97982.138083354163</v>
      </c>
      <c r="D526" s="8">
        <f>IF(C526=0,0,-PPMT(Jグレード!$Q$16/12,B526,MAX(Jグレード!$O$15*12),Jグレード!$P$12))</f>
        <v>69838.220357527447</v>
      </c>
      <c r="E526" s="8">
        <f>IF(C526=0,0,-IPMT(Jグレード!$Q$16/12,B526,MAX(Jグレード!$O$15*12),Jグレード!$P$12))</f>
        <v>15670.483871020362</v>
      </c>
      <c r="F526" s="9">
        <f t="shared" si="21"/>
        <v>25002935.973275065</v>
      </c>
      <c r="H526" s="178"/>
      <c r="I526" s="6">
        <v>16</v>
      </c>
      <c r="J526" s="8">
        <f>IF(M520&lt;0.01,0,$J$94)</f>
        <v>97615.60552677844</v>
      </c>
      <c r="K526" s="8">
        <f>IF(J526=0,0,-PPMT(Jグレード!$Q$16/2,I526,MAX(Jグレード!$O$15*2),Jグレード!$P$13))</f>
        <v>79453.594002939237</v>
      </c>
      <c r="L526" s="8">
        <f>IF(J526=0,0,-IPMT(Jグレード!$Q$16/2,基本!I526,MAX(Jグレード!$O$15*2),Jグレード!$P$13))</f>
        <v>18162.011523839195</v>
      </c>
      <c r="M526" s="8">
        <f>IF(M520&lt;0,0,M520-K526)</f>
        <v>4749506.969098527</v>
      </c>
    </row>
    <row r="527" spans="1:13" x14ac:dyDescent="0.15">
      <c r="A527" s="175"/>
      <c r="B527" s="6">
        <v>98</v>
      </c>
      <c r="C527" s="8">
        <f t="shared" si="20"/>
        <v>97982.138083354163</v>
      </c>
      <c r="D527" s="8">
        <f>IF(C527=0,0,-PPMT(Jグレード!$Q$16/12,B527,MAX(Jグレード!$O$15*12),Jグレード!$P$12))</f>
        <v>69881.869245250913</v>
      </c>
      <c r="E527" s="8">
        <f>IF(C527=0,0,-IPMT(Jグレード!$Q$16/12,B527,MAX(Jグレード!$O$15*12),Jグレード!$P$12))</f>
        <v>15626.834983296909</v>
      </c>
      <c r="F527" s="9">
        <f t="shared" si="21"/>
        <v>24933054.104029816</v>
      </c>
      <c r="H527" s="177" t="s">
        <v>98</v>
      </c>
      <c r="I527" s="6"/>
      <c r="J527" s="25"/>
      <c r="K527" s="8"/>
      <c r="L527" s="8"/>
      <c r="M527" s="25"/>
    </row>
    <row r="528" spans="1:13" x14ac:dyDescent="0.15">
      <c r="A528" s="175"/>
      <c r="B528" s="6">
        <v>99</v>
      </c>
      <c r="C528" s="8">
        <f t="shared" si="20"/>
        <v>97982.138083354163</v>
      </c>
      <c r="D528" s="8">
        <f>IF(C528=0,0,-PPMT(Jグレード!$Q$16/12,B528,MAX(Jグレード!$O$15*12),Jグレード!$P$12))</f>
        <v>69925.54541352918</v>
      </c>
      <c r="E528" s="8">
        <f>IF(C528=0,0,-IPMT(Jグレード!$Q$16/12,B528,MAX(Jグレード!$O$15*12),Jグレード!$P$12))</f>
        <v>15583.158815018625</v>
      </c>
      <c r="F528" s="9">
        <f t="shared" si="21"/>
        <v>24863128.558616288</v>
      </c>
      <c r="H528" s="177"/>
      <c r="I528" s="6"/>
      <c r="J528" s="25"/>
      <c r="K528" s="8"/>
      <c r="L528" s="8"/>
      <c r="M528" s="25"/>
    </row>
    <row r="529" spans="1:13" x14ac:dyDescent="0.15">
      <c r="A529" s="175"/>
      <c r="B529" s="6">
        <v>100</v>
      </c>
      <c r="C529" s="8">
        <f t="shared" si="20"/>
        <v>97982.138083354163</v>
      </c>
      <c r="D529" s="8">
        <f>IF(C529=0,0,-PPMT(Jグレード!$Q$16/12,B529,MAX(Jグレード!$O$15*12),Jグレード!$P$12))</f>
        <v>69969.24887941264</v>
      </c>
      <c r="E529" s="8">
        <f>IF(C529=0,0,-IPMT(Jグレード!$Q$16/12,B529,MAX(Jグレード!$O$15*12),Jグレード!$P$12))</f>
        <v>15539.455349135171</v>
      </c>
      <c r="F529" s="9">
        <f t="shared" si="21"/>
        <v>24793159.309736874</v>
      </c>
      <c r="H529" s="177"/>
      <c r="I529" s="6"/>
      <c r="J529" s="25"/>
      <c r="K529" s="8"/>
      <c r="L529" s="8"/>
      <c r="M529" s="25"/>
    </row>
    <row r="530" spans="1:13" x14ac:dyDescent="0.15">
      <c r="A530" s="175"/>
      <c r="B530" s="6">
        <v>101</v>
      </c>
      <c r="C530" s="8">
        <f t="shared" si="20"/>
        <v>97982.138083354163</v>
      </c>
      <c r="D530" s="8">
        <f>IF(C530=0,0,-PPMT(Jグレード!$Q$16/12,B530,MAX(Jグレード!$O$15*12),Jグレード!$P$12))</f>
        <v>70012.979659962279</v>
      </c>
      <c r="E530" s="8">
        <f>IF(C530=0,0,-IPMT(Jグレード!$Q$16/12,B530,MAX(Jグレード!$O$15*12),Jグレード!$P$12))</f>
        <v>15495.724568585538</v>
      </c>
      <c r="F530" s="9">
        <f t="shared" si="21"/>
        <v>24723146.330076911</v>
      </c>
      <c r="H530" s="177"/>
      <c r="I530" s="6"/>
      <c r="J530" s="25"/>
      <c r="K530" s="8"/>
      <c r="L530" s="8"/>
      <c r="M530" s="25"/>
    </row>
    <row r="531" spans="1:13" x14ac:dyDescent="0.15">
      <c r="A531" s="175"/>
      <c r="B531" s="6">
        <v>102</v>
      </c>
      <c r="C531" s="8">
        <f t="shared" si="20"/>
        <v>97982.138083354163</v>
      </c>
      <c r="D531" s="8">
        <f>IF(C531=0,0,-PPMT(Jグレード!$Q$16/12,B531,MAX(Jグレード!$O$15*12),Jグレード!$P$12))</f>
        <v>70056.737772249762</v>
      </c>
      <c r="E531" s="8">
        <f>IF(C531=0,0,-IPMT(Jグレード!$Q$16/12,B531,MAX(Jグレード!$O$15*12),Jグレード!$P$12))</f>
        <v>15451.966456298062</v>
      </c>
      <c r="F531" s="9">
        <f t="shared" si="21"/>
        <v>24653089.592304662</v>
      </c>
      <c r="H531" s="177"/>
      <c r="I531" s="6"/>
      <c r="J531" s="25"/>
      <c r="K531" s="8"/>
      <c r="L531" s="8"/>
      <c r="M531" s="25"/>
    </row>
    <row r="532" spans="1:13" x14ac:dyDescent="0.15">
      <c r="A532" s="175"/>
      <c r="B532" s="6">
        <v>103</v>
      </c>
      <c r="C532" s="8">
        <f t="shared" si="20"/>
        <v>97982.138083354163</v>
      </c>
      <c r="D532" s="8">
        <f>IF(C532=0,0,-PPMT(Jグレード!$Q$16/12,B532,MAX(Jグレード!$O$15*12),Jグレード!$P$12))</f>
        <v>70100.523233357409</v>
      </c>
      <c r="E532" s="8">
        <f>IF(C532=0,0,-IPMT(Jグレード!$Q$16/12,B532,MAX(Jグレード!$O$15*12),Jグレード!$P$12))</f>
        <v>15408.180995190405</v>
      </c>
      <c r="F532" s="9">
        <f t="shared" si="21"/>
        <v>24582989.069071304</v>
      </c>
      <c r="H532" s="177"/>
      <c r="I532" s="6">
        <v>17</v>
      </c>
      <c r="J532" s="8">
        <f>IF(M526&lt;0.01,0,$J$100)</f>
        <v>97615.60552677844</v>
      </c>
      <c r="K532" s="8">
        <f>IF(J532=0,0,-PPMT(Jグレード!$Q$16/2,I532,MAX(Jグレード!$O$15*2),Jグレード!$P$13))</f>
        <v>79751.544980450257</v>
      </c>
      <c r="L532" s="8">
        <f>IF(J532=0,0,-IPMT(Jグレード!$Q$16/2,基本!I532,MAX(Jグレード!$O$15*2),Jグレード!$P$13))</f>
        <v>17864.060546328172</v>
      </c>
      <c r="M532" s="8">
        <f>IF(M526&lt;0,0,M526-K532)</f>
        <v>4669755.4241180765</v>
      </c>
    </row>
    <row r="533" spans="1:13" x14ac:dyDescent="0.15">
      <c r="A533" s="175"/>
      <c r="B533" s="6">
        <v>104</v>
      </c>
      <c r="C533" s="8">
        <f t="shared" si="20"/>
        <v>97982.138083354163</v>
      </c>
      <c r="D533" s="8">
        <f>IF(C533=0,0,-PPMT(Jグレード!$Q$16/12,B533,MAX(Jグレード!$O$15*12),Jグレード!$P$12))</f>
        <v>70144.336060378249</v>
      </c>
      <c r="E533" s="8">
        <f>IF(C533=0,0,-IPMT(Jグレード!$Q$16/12,B533,MAX(Jグレード!$O$15*12),Jグレード!$P$12))</f>
        <v>15364.368168169558</v>
      </c>
      <c r="F533" s="9">
        <f t="shared" si="21"/>
        <v>24512844.733010925</v>
      </c>
      <c r="H533" s="177"/>
      <c r="I533" s="6"/>
      <c r="J533" s="25"/>
      <c r="K533" s="8"/>
      <c r="L533" s="8"/>
      <c r="M533" s="25"/>
    </row>
    <row r="534" spans="1:13" x14ac:dyDescent="0.15">
      <c r="A534" s="175"/>
      <c r="B534" s="6">
        <v>105</v>
      </c>
      <c r="C534" s="8">
        <f t="shared" si="20"/>
        <v>97982.138083354163</v>
      </c>
      <c r="D534" s="8">
        <f>IF(C534=0,0,-PPMT(Jグレード!$Q$16/12,B534,MAX(Jグレード!$O$15*12),Jグレード!$P$12))</f>
        <v>70188.176270415992</v>
      </c>
      <c r="E534" s="8">
        <f>IF(C534=0,0,-IPMT(Jグレード!$Q$16/12,B534,MAX(Jグレード!$O$15*12),Jグレード!$P$12))</f>
        <v>15320.527958131825</v>
      </c>
      <c r="F534" s="9">
        <f t="shared" si="21"/>
        <v>24442656.556740511</v>
      </c>
      <c r="H534" s="177"/>
      <c r="I534" s="6"/>
      <c r="J534" s="25"/>
      <c r="K534" s="8"/>
      <c r="L534" s="8"/>
      <c r="M534" s="25"/>
    </row>
    <row r="535" spans="1:13" x14ac:dyDescent="0.15">
      <c r="A535" s="175"/>
      <c r="B535" s="6">
        <v>106</v>
      </c>
      <c r="C535" s="8">
        <f t="shared" si="20"/>
        <v>97982.138083354163</v>
      </c>
      <c r="D535" s="8">
        <f>IF(C535=0,0,-PPMT(Jグレード!$Q$16/12,B535,MAX(Jグレード!$O$15*12),Jグレード!$P$12))</f>
        <v>70232.043880584999</v>
      </c>
      <c r="E535" s="8">
        <f>IF(C535=0,0,-IPMT(Jグレード!$Q$16/12,B535,MAX(Jグレード!$O$15*12),Jグレード!$P$12))</f>
        <v>15276.66034796281</v>
      </c>
      <c r="F535" s="9">
        <f t="shared" si="21"/>
        <v>24372424.512859926</v>
      </c>
      <c r="H535" s="177"/>
      <c r="I535" s="6"/>
      <c r="J535" s="25"/>
      <c r="K535" s="8"/>
      <c r="L535" s="8"/>
      <c r="M535" s="25"/>
    </row>
    <row r="536" spans="1:13" x14ac:dyDescent="0.15">
      <c r="A536" s="175"/>
      <c r="B536" s="6">
        <v>107</v>
      </c>
      <c r="C536" s="8">
        <f t="shared" si="20"/>
        <v>97982.138083354163</v>
      </c>
      <c r="D536" s="8">
        <f>IF(C536=0,0,-PPMT(Jグレード!$Q$16/12,B536,MAX(Jグレード!$O$15*12),Jグレード!$P$12))</f>
        <v>70275.938908010372</v>
      </c>
      <c r="E536" s="8">
        <f>IF(C536=0,0,-IPMT(Jグレード!$Q$16/12,B536,MAX(Jグレード!$O$15*12),Jグレード!$P$12))</f>
        <v>15232.765320537446</v>
      </c>
      <c r="F536" s="9">
        <f t="shared" si="21"/>
        <v>24302148.573951915</v>
      </c>
      <c r="H536" s="177"/>
      <c r="I536" s="6"/>
      <c r="J536" s="25"/>
      <c r="K536" s="8"/>
      <c r="L536" s="8"/>
      <c r="M536" s="25"/>
    </row>
    <row r="537" spans="1:13" x14ac:dyDescent="0.15">
      <c r="A537" s="175"/>
      <c r="B537" s="6">
        <v>108</v>
      </c>
      <c r="C537" s="8">
        <f t="shared" si="20"/>
        <v>97982.138083354163</v>
      </c>
      <c r="D537" s="8">
        <f>IF(C537=0,0,-PPMT(Jグレード!$Q$16/12,B537,MAX(Jグレード!$O$15*12),Jグレード!$P$12))</f>
        <v>70319.861369827879</v>
      </c>
      <c r="E537" s="8">
        <f>IF(C537=0,0,-IPMT(Jグレード!$Q$16/12,B537,MAX(Jグレード!$O$15*12),Jグレード!$P$12))</f>
        <v>15188.842858719938</v>
      </c>
      <c r="F537" s="9">
        <f t="shared" si="21"/>
        <v>24231828.712582085</v>
      </c>
      <c r="H537" s="177"/>
      <c r="I537" s="6"/>
      <c r="J537" s="25"/>
      <c r="K537" s="8"/>
      <c r="L537" s="8"/>
      <c r="M537" s="25"/>
    </row>
    <row r="538" spans="1:13" x14ac:dyDescent="0.15">
      <c r="A538" s="176" t="s">
        <v>99</v>
      </c>
      <c r="B538" s="6">
        <v>109</v>
      </c>
      <c r="C538" s="8">
        <f t="shared" si="20"/>
        <v>97982.138083354163</v>
      </c>
      <c r="D538" s="8">
        <f>IF(C538=0,0,-PPMT(Jグレード!$Q$16/12,B538,MAX(Jグレード!$O$15*12),Jグレード!$P$12))</f>
        <v>70363.811283184026</v>
      </c>
      <c r="E538" s="8">
        <f>IF(C538=0,0,-IPMT(Jグレード!$Q$16/12,B538,MAX(Jグレード!$O$15*12),Jグレード!$P$12))</f>
        <v>15144.892945363794</v>
      </c>
      <c r="F538" s="9">
        <f t="shared" si="21"/>
        <v>24161464.901298903</v>
      </c>
      <c r="H538" s="177"/>
      <c r="I538" s="6">
        <v>18</v>
      </c>
      <c r="J538" s="8">
        <f>IF(M532&lt;0.01,0,$J$106)</f>
        <v>97615.60552677844</v>
      </c>
      <c r="K538" s="8">
        <f>IF(J538=0,0,-PPMT(Jグレード!$Q$16/2,I538,MAX(Jグレード!$O$15*2),Jグレード!$P$13))</f>
        <v>80050.613274126954</v>
      </c>
      <c r="L538" s="8">
        <f>IF(J538=0,0,-IPMT(Jグレード!$Q$16/2,基本!I538,MAX(Jグレード!$O$15*2),Jグレード!$P$13))</f>
        <v>17564.992252651486</v>
      </c>
      <c r="M538" s="8">
        <f>IF(M532&lt;0,0,M532-K538)</f>
        <v>4589704.8108439492</v>
      </c>
    </row>
    <row r="539" spans="1:13" x14ac:dyDescent="0.15">
      <c r="A539" s="176"/>
      <c r="B539" s="6">
        <v>110</v>
      </c>
      <c r="C539" s="8">
        <f t="shared" si="20"/>
        <v>97982.138083354163</v>
      </c>
      <c r="D539" s="8">
        <f>IF(C539=0,0,-PPMT(Jグレード!$Q$16/12,B539,MAX(Jグレード!$O$15*12),Jグレード!$P$12))</f>
        <v>70407.788665236018</v>
      </c>
      <c r="E539" s="8">
        <f>IF(C539=0,0,-IPMT(Jグレード!$Q$16/12,B539,MAX(Jグレード!$O$15*12),Jグレード!$P$12))</f>
        <v>15100.915563311808</v>
      </c>
      <c r="F539" s="9">
        <f t="shared" si="21"/>
        <v>24091057.112633668</v>
      </c>
      <c r="H539" s="178" t="s">
        <v>99</v>
      </c>
      <c r="I539" s="6"/>
      <c r="J539" s="25"/>
      <c r="K539" s="8"/>
      <c r="L539" s="8"/>
      <c r="M539" s="25"/>
    </row>
    <row r="540" spans="1:13" x14ac:dyDescent="0.15">
      <c r="A540" s="176"/>
      <c r="B540" s="6">
        <v>111</v>
      </c>
      <c r="C540" s="8">
        <f t="shared" si="20"/>
        <v>97982.138083354163</v>
      </c>
      <c r="D540" s="8">
        <f>IF(C540=0,0,-PPMT(Jグレード!$Q$16/12,B540,MAX(Jグレード!$O$15*12),Jグレード!$P$12))</f>
        <v>70451.79353315178</v>
      </c>
      <c r="E540" s="8">
        <f>IF(C540=0,0,-IPMT(Jグレード!$Q$16/12,B540,MAX(Jグレード!$O$15*12),Jグレード!$P$12))</f>
        <v>15056.910695396033</v>
      </c>
      <c r="F540" s="9">
        <f t="shared" si="21"/>
        <v>24020605.319100518</v>
      </c>
      <c r="H540" s="178"/>
      <c r="I540" s="6"/>
      <c r="J540" s="25"/>
      <c r="K540" s="8"/>
      <c r="L540" s="8"/>
      <c r="M540" s="25"/>
    </row>
    <row r="541" spans="1:13" x14ac:dyDescent="0.15">
      <c r="A541" s="176"/>
      <c r="B541" s="6">
        <v>112</v>
      </c>
      <c r="C541" s="8">
        <f t="shared" si="20"/>
        <v>97982.138083354163</v>
      </c>
      <c r="D541" s="8">
        <f>IF(C541=0,0,-PPMT(Jグレード!$Q$16/12,B541,MAX(Jグレード!$O$15*12),Jグレード!$P$12))</f>
        <v>70495.825904109995</v>
      </c>
      <c r="E541" s="8">
        <f>IF(C541=0,0,-IPMT(Jグレード!$Q$16/12,B541,MAX(Jグレード!$O$15*12),Jグレード!$P$12))</f>
        <v>15012.878324437814</v>
      </c>
      <c r="F541" s="9">
        <f t="shared" si="21"/>
        <v>23950109.493196409</v>
      </c>
      <c r="H541" s="178"/>
      <c r="I541" s="6"/>
      <c r="J541" s="25"/>
      <c r="K541" s="8"/>
      <c r="L541" s="8"/>
      <c r="M541" s="25"/>
    </row>
    <row r="542" spans="1:13" x14ac:dyDescent="0.15">
      <c r="A542" s="176"/>
      <c r="B542" s="6">
        <v>113</v>
      </c>
      <c r="C542" s="8">
        <f t="shared" si="20"/>
        <v>97982.138083354163</v>
      </c>
      <c r="D542" s="8">
        <f>IF(C542=0,0,-PPMT(Jグレード!$Q$16/12,B542,MAX(Jグレード!$O$15*12),Jグレード!$P$12))</f>
        <v>70539.88579530007</v>
      </c>
      <c r="E542" s="8">
        <f>IF(C542=0,0,-IPMT(Jグレード!$Q$16/12,B542,MAX(Jグレード!$O$15*12),Jグレード!$P$12))</f>
        <v>14968.818433247747</v>
      </c>
      <c r="F542" s="9">
        <f t="shared" si="21"/>
        <v>23879569.60740111</v>
      </c>
      <c r="H542" s="178"/>
      <c r="I542" s="6"/>
      <c r="J542" s="25"/>
      <c r="K542" s="8"/>
      <c r="L542" s="8"/>
      <c r="M542" s="25"/>
    </row>
    <row r="543" spans="1:13" x14ac:dyDescent="0.15">
      <c r="A543" s="176"/>
      <c r="B543" s="6">
        <v>114</v>
      </c>
      <c r="C543" s="8">
        <f t="shared" si="20"/>
        <v>97982.138083354163</v>
      </c>
      <c r="D543" s="8">
        <f>IF(C543=0,0,-PPMT(Jグレード!$Q$16/12,B543,MAX(Jグレード!$O$15*12),Jグレード!$P$12))</f>
        <v>70583.973223922134</v>
      </c>
      <c r="E543" s="8">
        <f>IF(C543=0,0,-IPMT(Jグレード!$Q$16/12,B543,MAX(Jグレード!$O$15*12),Jグレード!$P$12))</f>
        <v>14924.731004625681</v>
      </c>
      <c r="F543" s="9">
        <f t="shared" si="21"/>
        <v>23808985.634177189</v>
      </c>
      <c r="H543" s="178"/>
      <c r="I543" s="6"/>
      <c r="J543" s="25"/>
      <c r="K543" s="8"/>
      <c r="L543" s="8"/>
      <c r="M543" s="25"/>
    </row>
    <row r="544" spans="1:13" x14ac:dyDescent="0.15">
      <c r="A544" s="176"/>
      <c r="B544" s="6">
        <v>115</v>
      </c>
      <c r="C544" s="8">
        <f t="shared" si="20"/>
        <v>97982.138083354163</v>
      </c>
      <c r="D544" s="8">
        <f>IF(C544=0,0,-PPMT(Jグレード!$Q$16/12,B544,MAX(Jグレード!$O$15*12),Jグレード!$P$12))</f>
        <v>70628.088207187073</v>
      </c>
      <c r="E544" s="8">
        <f>IF(C544=0,0,-IPMT(Jグレード!$Q$16/12,B544,MAX(Jグレード!$O$15*12),Jグレード!$P$12))</f>
        <v>14880.616021360733</v>
      </c>
      <c r="F544" s="9">
        <f t="shared" si="21"/>
        <v>23738357.545970004</v>
      </c>
      <c r="H544" s="178"/>
      <c r="I544" s="6">
        <v>19</v>
      </c>
      <c r="J544" s="8">
        <f>IF(M538&lt;0.01,0,$J$112)</f>
        <v>97615.60552677844</v>
      </c>
      <c r="K544" s="8">
        <f>IF(J544=0,0,-PPMT(Jグレード!$Q$16/2,I544,MAX(Jグレード!$O$15*2),Jグレード!$P$13))</f>
        <v>80350.803073904928</v>
      </c>
      <c r="L544" s="8">
        <f>IF(J544=0,0,-IPMT(Jグレード!$Q$16/2,基本!I544,MAX(Jグレード!$O$15*2),Jグレード!$P$13))</f>
        <v>17264.802452873508</v>
      </c>
      <c r="M544" s="8">
        <f>IF(M538&lt;0,0,M538-K544)</f>
        <v>4509354.0077700447</v>
      </c>
    </row>
    <row r="545" spans="1:13" x14ac:dyDescent="0.15">
      <c r="A545" s="176"/>
      <c r="B545" s="6">
        <v>116</v>
      </c>
      <c r="C545" s="8">
        <f t="shared" si="20"/>
        <v>97982.138083354163</v>
      </c>
      <c r="D545" s="8">
        <f>IF(C545=0,0,-PPMT(Jグレード!$Q$16/12,B545,MAX(Jグレード!$O$15*12),Jグレード!$P$12))</f>
        <v>70672.230762316583</v>
      </c>
      <c r="E545" s="8">
        <f>IF(C545=0,0,-IPMT(Jグレード!$Q$16/12,B545,MAX(Jグレード!$O$15*12),Jグレード!$P$12))</f>
        <v>14836.473466231238</v>
      </c>
      <c r="F545" s="9">
        <f t="shared" si="21"/>
        <v>23667685.315207686</v>
      </c>
      <c r="H545" s="178"/>
      <c r="I545" s="6"/>
      <c r="J545" s="25"/>
      <c r="K545" s="8"/>
      <c r="L545" s="8"/>
      <c r="M545" s="25"/>
    </row>
    <row r="546" spans="1:13" x14ac:dyDescent="0.15">
      <c r="A546" s="176"/>
      <c r="B546" s="6">
        <v>117</v>
      </c>
      <c r="C546" s="8">
        <f t="shared" si="20"/>
        <v>97982.138083354163</v>
      </c>
      <c r="D546" s="8">
        <f>IF(C546=0,0,-PPMT(Jグレード!$Q$16/12,B546,MAX(Jグレード!$O$15*12),Jグレード!$P$12))</f>
        <v>70716.400906543029</v>
      </c>
      <c r="E546" s="8">
        <f>IF(C546=0,0,-IPMT(Jグレード!$Q$16/12,B546,MAX(Jグレード!$O$15*12),Jグレード!$P$12))</f>
        <v>14792.303322004793</v>
      </c>
      <c r="F546" s="9">
        <f t="shared" si="21"/>
        <v>23596968.914301142</v>
      </c>
      <c r="H546" s="178"/>
      <c r="I546" s="6"/>
      <c r="J546" s="25"/>
      <c r="K546" s="8"/>
      <c r="L546" s="8"/>
      <c r="M546" s="25"/>
    </row>
    <row r="547" spans="1:13" x14ac:dyDescent="0.15">
      <c r="A547" s="176"/>
      <c r="B547" s="6">
        <v>118</v>
      </c>
      <c r="C547" s="8">
        <f t="shared" si="20"/>
        <v>97982.138083354163</v>
      </c>
      <c r="D547" s="8">
        <f>IF(C547=0,0,-PPMT(Jグレード!$Q$16/12,B547,MAX(Jグレード!$O$15*12),Jグレード!$P$12))</f>
        <v>70760.598657109615</v>
      </c>
      <c r="E547" s="8">
        <f>IF(C547=0,0,-IPMT(Jグレード!$Q$16/12,B547,MAX(Jグレード!$O$15*12),Jグレード!$P$12))</f>
        <v>14748.1055714382</v>
      </c>
      <c r="F547" s="9">
        <f t="shared" si="21"/>
        <v>23526208.315644033</v>
      </c>
      <c r="H547" s="178"/>
      <c r="I547" s="6"/>
      <c r="J547" s="25"/>
      <c r="K547" s="8"/>
      <c r="L547" s="8"/>
      <c r="M547" s="25"/>
    </row>
    <row r="548" spans="1:13" x14ac:dyDescent="0.15">
      <c r="A548" s="176"/>
      <c r="B548" s="6">
        <v>119</v>
      </c>
      <c r="C548" s="8">
        <f t="shared" si="20"/>
        <v>97982.138083354163</v>
      </c>
      <c r="D548" s="8">
        <f>IF(C548=0,0,-PPMT(Jグレード!$Q$16/12,B548,MAX(Jグレード!$O$15*12),Jグレード!$P$12))</f>
        <v>70804.824031270298</v>
      </c>
      <c r="E548" s="8">
        <f>IF(C548=0,0,-IPMT(Jグレード!$Q$16/12,B548,MAX(Jグレード!$O$15*12),Jグレード!$P$12))</f>
        <v>14703.880197277507</v>
      </c>
      <c r="F548" s="9">
        <f t="shared" si="21"/>
        <v>23455403.491612762</v>
      </c>
      <c r="H548" s="178"/>
      <c r="I548" s="6"/>
      <c r="J548" s="25"/>
      <c r="K548" s="8"/>
      <c r="L548" s="8"/>
      <c r="M548" s="25"/>
    </row>
    <row r="549" spans="1:13" x14ac:dyDescent="0.15">
      <c r="A549" s="176"/>
      <c r="B549" s="6">
        <v>120</v>
      </c>
      <c r="C549" s="8">
        <f t="shared" si="20"/>
        <v>97982.138083354163</v>
      </c>
      <c r="D549" s="8">
        <f>IF(C549=0,0,-PPMT(Jグレード!$Q$16/12,B549,MAX(Jグレード!$O$15*12),Jグレード!$P$12))</f>
        <v>70849.077046289851</v>
      </c>
      <c r="E549" s="8">
        <f>IF(C549=0,0,-IPMT(Jグレード!$Q$16/12,B549,MAX(Jグレード!$O$15*12),Jグレード!$P$12))</f>
        <v>14659.627182257962</v>
      </c>
      <c r="F549" s="9">
        <f t="shared" si="21"/>
        <v>23384554.414566472</v>
      </c>
      <c r="H549" s="178"/>
      <c r="I549" s="6"/>
      <c r="J549" s="25"/>
      <c r="K549" s="8"/>
      <c r="L549" s="8"/>
      <c r="M549" s="25"/>
    </row>
    <row r="550" spans="1:13" x14ac:dyDescent="0.15">
      <c r="A550" s="175" t="s">
        <v>100</v>
      </c>
      <c r="B550" s="6">
        <v>121</v>
      </c>
      <c r="C550" s="8">
        <f t="shared" si="20"/>
        <v>97982.138083354163</v>
      </c>
      <c r="D550" s="8">
        <f>IF(C550=0,0,-PPMT(Jグレード!$Q$16/12,B550,MAX(Jグレード!$O$15*12),Jグレード!$P$12))</f>
        <v>70893.357719443782</v>
      </c>
      <c r="E550" s="8">
        <f>IF(C550=0,0,-IPMT(Jグレード!$Q$16/12,B550,MAX(Jグレード!$O$15*12),Jグレード!$P$12))</f>
        <v>14615.346509104034</v>
      </c>
      <c r="F550" s="9">
        <f t="shared" si="21"/>
        <v>23313661.056847028</v>
      </c>
      <c r="H550" s="178"/>
      <c r="I550" s="6">
        <v>20</v>
      </c>
      <c r="J550" s="8">
        <f>IF(M544&lt;0.01,0,$J$118)</f>
        <v>97615.60552677844</v>
      </c>
      <c r="K550" s="8">
        <f>IF(J550=0,0,-PPMT(Jグレード!$Q$16/2,I550,MAX(Jグレード!$O$15*2),Jグレード!$P$13))</f>
        <v>80652.118585432079</v>
      </c>
      <c r="L550" s="8">
        <f>IF(J550=0,0,-IPMT(Jグレード!$Q$16/2,基本!I550,MAX(Jグレード!$O$15*2),Jグレード!$P$13))</f>
        <v>16963.486941346368</v>
      </c>
      <c r="M550" s="8">
        <f>IF(M544&lt;0,0,M544-K550)</f>
        <v>4428701.8891846128</v>
      </c>
    </row>
    <row r="551" spans="1:13" x14ac:dyDescent="0.15">
      <c r="A551" s="175"/>
      <c r="B551" s="6">
        <v>122</v>
      </c>
      <c r="C551" s="8">
        <f t="shared" si="20"/>
        <v>97982.138083354163</v>
      </c>
      <c r="D551" s="8">
        <f>IF(C551=0,0,-PPMT(Jグレード!$Q$16/12,B551,MAX(Jグレード!$O$15*12),Jグレード!$P$12))</f>
        <v>70937.666068018429</v>
      </c>
      <c r="E551" s="8">
        <f>IF(C551=0,0,-IPMT(Jグレード!$Q$16/12,B551,MAX(Jグレード!$O$15*12),Jグレード!$P$12))</f>
        <v>14571.038160529384</v>
      </c>
      <c r="F551" s="9">
        <f t="shared" si="21"/>
        <v>23242723.390779011</v>
      </c>
      <c r="H551" s="177" t="s">
        <v>100</v>
      </c>
      <c r="I551" s="6"/>
      <c r="J551" s="25"/>
      <c r="K551" s="8"/>
      <c r="L551" s="8"/>
      <c r="M551" s="25"/>
    </row>
    <row r="552" spans="1:13" x14ac:dyDescent="0.15">
      <c r="A552" s="175"/>
      <c r="B552" s="6">
        <v>123</v>
      </c>
      <c r="C552" s="8">
        <f t="shared" si="20"/>
        <v>97982.138083354163</v>
      </c>
      <c r="D552" s="8">
        <f>IF(C552=0,0,-PPMT(Jグレード!$Q$16/12,B552,MAX(Jグレード!$O$15*12),Jグレード!$P$12))</f>
        <v>70982.002109310939</v>
      </c>
      <c r="E552" s="8">
        <f>IF(C552=0,0,-IPMT(Jグレード!$Q$16/12,B552,MAX(Jグレード!$O$15*12),Jグレード!$P$12))</f>
        <v>14526.70211923687</v>
      </c>
      <c r="F552" s="9">
        <f t="shared" si="21"/>
        <v>23171741.388669699</v>
      </c>
      <c r="H552" s="177"/>
      <c r="I552" s="6"/>
      <c r="J552" s="25"/>
      <c r="K552" s="8"/>
      <c r="L552" s="8"/>
      <c r="M552" s="25"/>
    </row>
    <row r="553" spans="1:13" x14ac:dyDescent="0.15">
      <c r="A553" s="175"/>
      <c r="B553" s="6">
        <v>124</v>
      </c>
      <c r="C553" s="8">
        <f t="shared" si="20"/>
        <v>97982.138083354163</v>
      </c>
      <c r="D553" s="8">
        <f>IF(C553=0,0,-PPMT(Jグレード!$Q$16/12,B553,MAX(Jグレード!$O$15*12),Jグレード!$P$12))</f>
        <v>71026.365860629259</v>
      </c>
      <c r="E553" s="8">
        <f>IF(C553=0,0,-IPMT(Jグレード!$Q$16/12,B553,MAX(Jグレード!$O$15*12),Jグレード!$P$12))</f>
        <v>14482.338367918548</v>
      </c>
      <c r="F553" s="9">
        <f t="shared" si="21"/>
        <v>23100715.02280907</v>
      </c>
      <c r="H553" s="177"/>
      <c r="I553" s="6"/>
      <c r="J553" s="25"/>
      <c r="K553" s="8"/>
      <c r="L553" s="8"/>
      <c r="M553" s="25"/>
    </row>
    <row r="554" spans="1:13" x14ac:dyDescent="0.15">
      <c r="A554" s="175"/>
      <c r="B554" s="6">
        <v>125</v>
      </c>
      <c r="C554" s="8">
        <f t="shared" si="20"/>
        <v>97982.138083354163</v>
      </c>
      <c r="D554" s="8">
        <f>IF(C554=0,0,-PPMT(Jグレード!$Q$16/12,B554,MAX(Jグレード!$O$15*12),Jグレード!$P$12))</f>
        <v>71070.757339292162</v>
      </c>
      <c r="E554" s="8">
        <f>IF(C554=0,0,-IPMT(Jグレード!$Q$16/12,B554,MAX(Jグレード!$O$15*12),Jグレード!$P$12))</f>
        <v>14437.946889255658</v>
      </c>
      <c r="F554" s="9">
        <f t="shared" si="21"/>
        <v>23029644.265469778</v>
      </c>
      <c r="H554" s="177"/>
      <c r="I554" s="6"/>
      <c r="J554" s="25"/>
      <c r="K554" s="8"/>
      <c r="L554" s="8"/>
      <c r="M554" s="25"/>
    </row>
    <row r="555" spans="1:13" x14ac:dyDescent="0.15">
      <c r="A555" s="175"/>
      <c r="B555" s="6">
        <v>126</v>
      </c>
      <c r="C555" s="8">
        <f t="shared" si="20"/>
        <v>97982.138083354163</v>
      </c>
      <c r="D555" s="8">
        <f>IF(C555=0,0,-PPMT(Jグレード!$Q$16/12,B555,MAX(Jグレード!$O$15*12),Jグレード!$P$12))</f>
        <v>71115.176562629218</v>
      </c>
      <c r="E555" s="8">
        <f>IF(C555=0,0,-IPMT(Jグレード!$Q$16/12,B555,MAX(Jグレード!$O$15*12),Jグレード!$P$12))</f>
        <v>14393.5276659186</v>
      </c>
      <c r="F555" s="9">
        <f t="shared" si="21"/>
        <v>22958529.088907149</v>
      </c>
      <c r="H555" s="177"/>
      <c r="I555" s="6"/>
      <c r="J555" s="25"/>
      <c r="K555" s="8"/>
      <c r="L555" s="8"/>
      <c r="M555" s="25"/>
    </row>
    <row r="556" spans="1:13" x14ac:dyDescent="0.15">
      <c r="A556" s="175"/>
      <c r="B556" s="6">
        <v>127</v>
      </c>
      <c r="C556" s="8">
        <f t="shared" si="20"/>
        <v>97982.138083354163</v>
      </c>
      <c r="D556" s="8">
        <f>IF(C556=0,0,-PPMT(Jグレード!$Q$16/12,B556,MAX(Jグレード!$O$15*12),Jグレード!$P$12))</f>
        <v>71159.623547980853</v>
      </c>
      <c r="E556" s="8">
        <f>IF(C556=0,0,-IPMT(Jグレード!$Q$16/12,B556,MAX(Jグレード!$O$15*12),Jグレード!$P$12))</f>
        <v>14349.080680566956</v>
      </c>
      <c r="F556" s="9">
        <f t="shared" si="21"/>
        <v>22887369.465359166</v>
      </c>
      <c r="H556" s="177"/>
      <c r="I556" s="6">
        <v>21</v>
      </c>
      <c r="J556" s="8">
        <f>IF(M550&lt;0.01,0,$J$124)</f>
        <v>97615.60552677844</v>
      </c>
      <c r="K556" s="8">
        <f>IF(J556=0,0,-PPMT(Jグレード!$Q$16/2,I556,MAX(Jグレード!$O$15*2),Jグレード!$P$13))</f>
        <v>80954.56403012744</v>
      </c>
      <c r="L556" s="8">
        <f>IF(J556=0,0,-IPMT(Jグレード!$Q$16/2,基本!I556,MAX(Jグレード!$O$15*2),Jグレード!$P$13))</f>
        <v>16661.041496650992</v>
      </c>
      <c r="M556" s="8">
        <f>IF(M550&lt;0,0,M550-K556)</f>
        <v>4347747.3251544852</v>
      </c>
    </row>
    <row r="557" spans="1:13" x14ac:dyDescent="0.15">
      <c r="A557" s="175"/>
      <c r="B557" s="6">
        <v>128</v>
      </c>
      <c r="C557" s="8">
        <f t="shared" si="20"/>
        <v>97982.138083354163</v>
      </c>
      <c r="D557" s="8">
        <f>IF(C557=0,0,-PPMT(Jグレード!$Q$16/12,B557,MAX(Jグレード!$O$15*12),Jグレード!$P$12))</f>
        <v>71204.098312698348</v>
      </c>
      <c r="E557" s="8">
        <f>IF(C557=0,0,-IPMT(Jグレード!$Q$16/12,B557,MAX(Jグレード!$O$15*12),Jグレード!$P$12))</f>
        <v>14304.605915849468</v>
      </c>
      <c r="F557" s="9">
        <f t="shared" si="21"/>
        <v>22816165.367046468</v>
      </c>
      <c r="H557" s="177"/>
      <c r="I557" s="6"/>
      <c r="J557" s="25"/>
      <c r="K557" s="8"/>
      <c r="L557" s="8"/>
      <c r="M557" s="25"/>
    </row>
    <row r="558" spans="1:13" x14ac:dyDescent="0.15">
      <c r="A558" s="175"/>
      <c r="B558" s="6">
        <v>129</v>
      </c>
      <c r="C558" s="8">
        <f t="shared" si="20"/>
        <v>97982.138083354163</v>
      </c>
      <c r="D558" s="8">
        <f>IF(C558=0,0,-PPMT(Jグレード!$Q$16/12,B558,MAX(Jグレード!$O$15*12),Jグレード!$P$12))</f>
        <v>71248.600874143784</v>
      </c>
      <c r="E558" s="8">
        <f>IF(C558=0,0,-IPMT(Jグレード!$Q$16/12,B558,MAX(Jグレード!$O$15*12),Jグレード!$P$12))</f>
        <v>14260.103354404031</v>
      </c>
      <c r="F558" s="9">
        <f t="shared" si="21"/>
        <v>22744916.766172323</v>
      </c>
      <c r="H558" s="177"/>
      <c r="I558" s="6"/>
      <c r="J558" s="25"/>
      <c r="K558" s="8"/>
      <c r="L558" s="8"/>
      <c r="M558" s="25"/>
    </row>
    <row r="559" spans="1:13" x14ac:dyDescent="0.15">
      <c r="A559" s="175"/>
      <c r="B559" s="6">
        <v>130</v>
      </c>
      <c r="C559" s="8">
        <f t="shared" si="20"/>
        <v>97982.138083354163</v>
      </c>
      <c r="D559" s="8">
        <f>IF(C559=0,0,-PPMT(Jグレード!$Q$16/12,B559,MAX(Jグレード!$O$15*12),Jグレード!$P$12))</f>
        <v>71293.131249690123</v>
      </c>
      <c r="E559" s="8">
        <f>IF(C559=0,0,-IPMT(Jグレード!$Q$16/12,B559,MAX(Jグレード!$O$15*12),Jグレード!$P$12))</f>
        <v>14215.572978857694</v>
      </c>
      <c r="F559" s="9">
        <f t="shared" si="21"/>
        <v>22673623.634922635</v>
      </c>
      <c r="H559" s="177"/>
      <c r="I559" s="6"/>
      <c r="J559" s="25"/>
      <c r="K559" s="8"/>
      <c r="L559" s="8"/>
      <c r="M559" s="25"/>
    </row>
    <row r="560" spans="1:13" x14ac:dyDescent="0.15">
      <c r="A560" s="175"/>
      <c r="B560" s="6">
        <v>131</v>
      </c>
      <c r="C560" s="8">
        <f t="shared" si="20"/>
        <v>97982.138083354163</v>
      </c>
      <c r="D560" s="8">
        <f>IF(C560=0,0,-PPMT(Jグレード!$Q$16/12,B560,MAX(Jグレード!$O$15*12),Jグレード!$P$12))</f>
        <v>71337.689456721171</v>
      </c>
      <c r="E560" s="8">
        <f>IF(C560=0,0,-IPMT(Jグレード!$Q$16/12,B560,MAX(Jグレード!$O$15*12),Jグレード!$P$12))</f>
        <v>14171.014771826636</v>
      </c>
      <c r="F560" s="9">
        <f t="shared" si="21"/>
        <v>22602285.945465915</v>
      </c>
      <c r="H560" s="177"/>
      <c r="I560" s="6"/>
      <c r="J560" s="25"/>
      <c r="K560" s="8"/>
      <c r="L560" s="8"/>
      <c r="M560" s="25"/>
    </row>
    <row r="561" spans="1:13" x14ac:dyDescent="0.15">
      <c r="A561" s="175"/>
      <c r="B561" s="6">
        <v>132</v>
      </c>
      <c r="C561" s="8">
        <f t="shared" si="20"/>
        <v>97982.138083354163</v>
      </c>
      <c r="D561" s="8">
        <f>IF(C561=0,0,-PPMT(Jグレード!$Q$16/12,B561,MAX(Jグレード!$O$15*12),Jグレード!$P$12))</f>
        <v>71382.275512631633</v>
      </c>
      <c r="E561" s="8">
        <f>IF(C561=0,0,-IPMT(Jグレード!$Q$16/12,B561,MAX(Jグレード!$O$15*12),Jグレード!$P$12))</f>
        <v>14126.428715916185</v>
      </c>
      <c r="F561" s="9">
        <f t="shared" si="21"/>
        <v>22530903.669953283</v>
      </c>
      <c r="H561" s="177"/>
      <c r="I561" s="6"/>
      <c r="J561" s="25"/>
      <c r="K561" s="8"/>
      <c r="L561" s="8"/>
      <c r="M561" s="25"/>
    </row>
    <row r="562" spans="1:13" x14ac:dyDescent="0.15">
      <c r="A562" s="176" t="s">
        <v>101</v>
      </c>
      <c r="B562" s="6">
        <v>133</v>
      </c>
      <c r="C562" s="8">
        <f t="shared" si="20"/>
        <v>97982.138083354163</v>
      </c>
      <c r="D562" s="8">
        <f>IF(C562=0,0,-PPMT(Jグレード!$Q$16/12,B562,MAX(Jグレード!$O$15*12),Jグレード!$P$12))</f>
        <v>71426.889434827011</v>
      </c>
      <c r="E562" s="8">
        <f>IF(C562=0,0,-IPMT(Jグレード!$Q$16/12,B562,MAX(Jグレード!$O$15*12),Jグレード!$P$12))</f>
        <v>14081.814793720789</v>
      </c>
      <c r="F562" s="9">
        <f t="shared" si="21"/>
        <v>22459476.780518457</v>
      </c>
      <c r="H562" s="177"/>
      <c r="I562" s="6">
        <v>22</v>
      </c>
      <c r="J562" s="8">
        <f>IF(M556&lt;0.01,0,$J$130)</f>
        <v>97615.60552677844</v>
      </c>
      <c r="K562" s="8">
        <f>IF(J562=0,0,-PPMT(Jグレード!$Q$16/2,I562,MAX(Jグレード!$O$15*2),Jグレード!$P$13))</f>
        <v>81258.14364524043</v>
      </c>
      <c r="L562" s="8">
        <f>IF(J562=0,0,-IPMT(Jグレード!$Q$16/2,基本!I562,MAX(Jグレード!$O$15*2),Jグレード!$P$13))</f>
        <v>16357.461881538018</v>
      </c>
      <c r="M562" s="8">
        <f>IF(M556&lt;0,0,M556-K562)</f>
        <v>4266489.1815092452</v>
      </c>
    </row>
    <row r="563" spans="1:13" x14ac:dyDescent="0.15">
      <c r="A563" s="176"/>
      <c r="B563" s="6">
        <v>134</v>
      </c>
      <c r="C563" s="8">
        <f t="shared" si="20"/>
        <v>97982.138083354163</v>
      </c>
      <c r="D563" s="8">
        <f>IF(C563=0,0,-PPMT(Jグレード!$Q$16/12,B563,MAX(Jグレード!$O$15*12),Jグレード!$P$12))</f>
        <v>71471.53124072378</v>
      </c>
      <c r="E563" s="8">
        <f>IF(C563=0,0,-IPMT(Jグレード!$Q$16/12,B563,MAX(Jグレード!$O$15*12),Jグレード!$P$12))</f>
        <v>14037.172987824024</v>
      </c>
      <c r="F563" s="9">
        <f t="shared" si="21"/>
        <v>22388005.249277733</v>
      </c>
      <c r="H563" s="178" t="s">
        <v>101</v>
      </c>
      <c r="I563" s="6"/>
      <c r="J563" s="25"/>
      <c r="K563" s="8"/>
      <c r="L563" s="8"/>
      <c r="M563" s="25"/>
    </row>
    <row r="564" spans="1:13" x14ac:dyDescent="0.15">
      <c r="A564" s="176"/>
      <c r="B564" s="6">
        <v>135</v>
      </c>
      <c r="C564" s="8">
        <f t="shared" si="20"/>
        <v>97982.138083354163</v>
      </c>
      <c r="D564" s="8">
        <f>IF(C564=0,0,-PPMT(Jグレード!$Q$16/12,B564,MAX(Jグレード!$O$15*12),Jグレード!$P$12))</f>
        <v>71516.200947749239</v>
      </c>
      <c r="E564" s="8">
        <f>IF(C564=0,0,-IPMT(Jグレード!$Q$16/12,B564,MAX(Jグレード!$O$15*12),Jグレード!$P$12))</f>
        <v>13992.503280798572</v>
      </c>
      <c r="F564" s="9">
        <f t="shared" si="21"/>
        <v>22316489.048329983</v>
      </c>
      <c r="H564" s="178"/>
      <c r="I564" s="6"/>
      <c r="J564" s="25"/>
      <c r="K564" s="8"/>
      <c r="L564" s="8"/>
      <c r="M564" s="25"/>
    </row>
    <row r="565" spans="1:13" x14ac:dyDescent="0.15">
      <c r="A565" s="176"/>
      <c r="B565" s="6">
        <v>136</v>
      </c>
      <c r="C565" s="8">
        <f t="shared" si="20"/>
        <v>97982.138083354163</v>
      </c>
      <c r="D565" s="8">
        <f>IF(C565=0,0,-PPMT(Jグレード!$Q$16/12,B565,MAX(Jグレード!$O$15*12),Jグレード!$P$12))</f>
        <v>71560.89857334159</v>
      </c>
      <c r="E565" s="8">
        <f>IF(C565=0,0,-IPMT(Jグレード!$Q$16/12,B565,MAX(Jグレード!$O$15*12),Jグレード!$P$12))</f>
        <v>13947.805655206228</v>
      </c>
      <c r="F565" s="9">
        <f t="shared" si="21"/>
        <v>22244928.14975664</v>
      </c>
      <c r="H565" s="178"/>
      <c r="I565" s="6"/>
      <c r="J565" s="25"/>
      <c r="K565" s="8"/>
      <c r="L565" s="8"/>
      <c r="M565" s="25"/>
    </row>
    <row r="566" spans="1:13" x14ac:dyDescent="0.15">
      <c r="A566" s="176"/>
      <c r="B566" s="6">
        <v>137</v>
      </c>
      <c r="C566" s="8">
        <f t="shared" si="20"/>
        <v>97982.138083354163</v>
      </c>
      <c r="D566" s="8">
        <f>IF(C566=0,0,-PPMT(Jグレード!$Q$16/12,B566,MAX(Jグレード!$O$15*12),Jグレード!$P$12))</f>
        <v>71605.624134949918</v>
      </c>
      <c r="E566" s="8">
        <f>IF(C566=0,0,-IPMT(Jグレード!$Q$16/12,B566,MAX(Jグレード!$O$15*12),Jグレード!$P$12))</f>
        <v>13903.080093597891</v>
      </c>
      <c r="F566" s="9">
        <f t="shared" si="21"/>
        <v>22173322.52562169</v>
      </c>
      <c r="H566" s="178"/>
      <c r="I566" s="6"/>
      <c r="J566" s="25"/>
      <c r="K566" s="8"/>
      <c r="L566" s="8"/>
      <c r="M566" s="25"/>
    </row>
    <row r="567" spans="1:13" x14ac:dyDescent="0.15">
      <c r="A567" s="176"/>
      <c r="B567" s="6">
        <v>138</v>
      </c>
      <c r="C567" s="8">
        <f t="shared" si="20"/>
        <v>97982.138083354163</v>
      </c>
      <c r="D567" s="8">
        <f>IF(C567=0,0,-PPMT(Jグレード!$Q$16/12,B567,MAX(Jグレード!$O$15*12),Jグレード!$P$12))</f>
        <v>71650.377650034265</v>
      </c>
      <c r="E567" s="8">
        <f>IF(C567=0,0,-IPMT(Jグレード!$Q$16/12,B567,MAX(Jグレード!$O$15*12),Jグレード!$P$12))</f>
        <v>13858.326578513545</v>
      </c>
      <c r="F567" s="9">
        <f t="shared" si="21"/>
        <v>22101672.147971656</v>
      </c>
      <c r="H567" s="178"/>
      <c r="I567" s="6"/>
      <c r="J567" s="25"/>
      <c r="K567" s="8"/>
      <c r="L567" s="8"/>
      <c r="M567" s="25"/>
    </row>
    <row r="568" spans="1:13" x14ac:dyDescent="0.15">
      <c r="A568" s="176"/>
      <c r="B568" s="6">
        <v>139</v>
      </c>
      <c r="C568" s="8">
        <f t="shared" si="20"/>
        <v>97982.138083354163</v>
      </c>
      <c r="D568" s="8">
        <f>IF(C568=0,0,-PPMT(Jグレード!$Q$16/12,B568,MAX(Jグレード!$O$15*12),Jグレード!$P$12))</f>
        <v>71695.159136065529</v>
      </c>
      <c r="E568" s="8">
        <f>IF(C568=0,0,-IPMT(Jグレード!$Q$16/12,B568,MAX(Jグレード!$O$15*12),Jグレード!$P$12))</f>
        <v>13813.545092482274</v>
      </c>
      <c r="F568" s="9">
        <f t="shared" si="21"/>
        <v>22029976.988835592</v>
      </c>
      <c r="H568" s="178"/>
      <c r="I568" s="6">
        <v>23</v>
      </c>
      <c r="J568" s="8">
        <f>IF(M562&lt;0.01,0,$J$136)</f>
        <v>97615.60552677844</v>
      </c>
      <c r="K568" s="8">
        <f>IF(J568=0,0,-PPMT(Jグレード!$Q$16/2,I568,MAX(Jグレード!$O$15*2),Jグレード!$P$13))</f>
        <v>81562.861683910087</v>
      </c>
      <c r="L568" s="8">
        <f>IF(J568=0,0,-IPMT(Jグレード!$Q$16/2,基本!I568,MAX(Jグレード!$O$15*2),Jグレード!$P$13))</f>
        <v>16052.743842868365</v>
      </c>
      <c r="M568" s="8">
        <f>IF(M562&lt;0,0,M562-K568)</f>
        <v>4184926.3198253349</v>
      </c>
    </row>
    <row r="569" spans="1:13" x14ac:dyDescent="0.15">
      <c r="A569" s="176"/>
      <c r="B569" s="6">
        <v>140</v>
      </c>
      <c r="C569" s="8">
        <f t="shared" si="20"/>
        <v>97982.138083354163</v>
      </c>
      <c r="D569" s="8">
        <f>IF(C569=0,0,-PPMT(Jグレード!$Q$16/12,B569,MAX(Jグレード!$O$15*12),Jグレード!$P$12))</f>
        <v>71739.968610525582</v>
      </c>
      <c r="E569" s="8">
        <f>IF(C569=0,0,-IPMT(Jグレード!$Q$16/12,B569,MAX(Jグレード!$O$15*12),Jグレード!$P$12))</f>
        <v>13768.73561802223</v>
      </c>
      <c r="F569" s="9">
        <f t="shared" si="21"/>
        <v>21958237.020225067</v>
      </c>
      <c r="H569" s="178"/>
      <c r="I569" s="6"/>
      <c r="J569" s="25"/>
      <c r="K569" s="8"/>
      <c r="L569" s="8"/>
      <c r="M569" s="25"/>
    </row>
    <row r="570" spans="1:13" x14ac:dyDescent="0.15">
      <c r="A570" s="176"/>
      <c r="B570" s="6">
        <v>141</v>
      </c>
      <c r="C570" s="8">
        <f t="shared" si="20"/>
        <v>97982.138083354163</v>
      </c>
      <c r="D570" s="8">
        <f>IF(C570=0,0,-PPMT(Jグレード!$Q$16/12,B570,MAX(Jグレード!$O$15*12),Jグレード!$P$12))</f>
        <v>71784.806090907165</v>
      </c>
      <c r="E570" s="8">
        <f>IF(C570=0,0,-IPMT(Jグレード!$Q$16/12,B570,MAX(Jグレード!$O$15*12),Jグレード!$P$12))</f>
        <v>13723.89813764065</v>
      </c>
      <c r="F570" s="9">
        <f t="shared" si="21"/>
        <v>21886452.21413416</v>
      </c>
      <c r="H570" s="178"/>
      <c r="I570" s="6"/>
      <c r="J570" s="25"/>
      <c r="K570" s="8"/>
      <c r="L570" s="8"/>
      <c r="M570" s="25"/>
    </row>
    <row r="571" spans="1:13" x14ac:dyDescent="0.15">
      <c r="A571" s="176"/>
      <c r="B571" s="6">
        <v>142</v>
      </c>
      <c r="C571" s="8">
        <f t="shared" ref="C571:C634" si="22">IF(F570&lt;1,0,C570)</f>
        <v>97982.138083354163</v>
      </c>
      <c r="D571" s="8">
        <f>IF(C571=0,0,-PPMT(Jグレード!$Q$16/12,B571,MAX(Jグレード!$O$15*12),Jグレード!$P$12))</f>
        <v>71829.671594713975</v>
      </c>
      <c r="E571" s="8">
        <f>IF(C571=0,0,-IPMT(Jグレード!$Q$16/12,B571,MAX(Jグレード!$O$15*12),Jグレード!$P$12))</f>
        <v>13679.032633833836</v>
      </c>
      <c r="F571" s="9">
        <f t="shared" ref="F571:F634" si="23">IF(F570&lt;0,0,F570-D571)</f>
        <v>21814622.542539448</v>
      </c>
      <c r="H571" s="178"/>
      <c r="I571" s="6"/>
      <c r="J571" s="25"/>
      <c r="K571" s="8"/>
      <c r="L571" s="8"/>
      <c r="M571" s="25"/>
    </row>
    <row r="572" spans="1:13" x14ac:dyDescent="0.15">
      <c r="A572" s="176"/>
      <c r="B572" s="6">
        <v>143</v>
      </c>
      <c r="C572" s="8">
        <f t="shared" si="22"/>
        <v>97982.138083354163</v>
      </c>
      <c r="D572" s="8">
        <f>IF(C572=0,0,-PPMT(Jグレード!$Q$16/12,B572,MAX(Jグレード!$O$15*12),Jグレード!$P$12))</f>
        <v>71874.565139460668</v>
      </c>
      <c r="E572" s="8">
        <f>IF(C572=0,0,-IPMT(Jグレード!$Q$16/12,B572,MAX(Jグレード!$O$15*12),Jグレード!$P$12))</f>
        <v>13634.139089087139</v>
      </c>
      <c r="F572" s="9">
        <f t="shared" si="23"/>
        <v>21742747.977399986</v>
      </c>
      <c r="H572" s="178"/>
      <c r="I572" s="6"/>
      <c r="J572" s="25"/>
      <c r="K572" s="8"/>
      <c r="L572" s="8"/>
      <c r="M572" s="25"/>
    </row>
    <row r="573" spans="1:13" x14ac:dyDescent="0.15">
      <c r="A573" s="176"/>
      <c r="B573" s="6">
        <v>144</v>
      </c>
      <c r="C573" s="8">
        <f t="shared" si="22"/>
        <v>97982.138083354163</v>
      </c>
      <c r="D573" s="8">
        <f>IF(C573=0,0,-PPMT(Jグレード!$Q$16/12,B573,MAX(Jグレード!$O$15*12),Jグレード!$P$12))</f>
        <v>71919.486742672831</v>
      </c>
      <c r="E573" s="8">
        <f>IF(C573=0,0,-IPMT(Jグレード!$Q$16/12,B573,MAX(Jグレード!$O$15*12),Jグレード!$P$12))</f>
        <v>13589.217485874975</v>
      </c>
      <c r="F573" s="9">
        <f t="shared" si="23"/>
        <v>21670828.490657315</v>
      </c>
      <c r="H573" s="178"/>
      <c r="I573" s="6"/>
      <c r="J573" s="25"/>
      <c r="K573" s="8"/>
      <c r="L573" s="8"/>
      <c r="M573" s="25"/>
    </row>
    <row r="574" spans="1:13" x14ac:dyDescent="0.15">
      <c r="A574" s="175" t="s">
        <v>102</v>
      </c>
      <c r="B574" s="6">
        <v>145</v>
      </c>
      <c r="C574" s="8">
        <f t="shared" si="22"/>
        <v>97982.138083354163</v>
      </c>
      <c r="D574" s="8">
        <f>IF(C574=0,0,-PPMT(Jグレード!$Q$16/12,B574,MAX(Jグレード!$O$15*12),Jグレード!$P$12))</f>
        <v>71964.436421887003</v>
      </c>
      <c r="E574" s="8">
        <f>IF(C574=0,0,-IPMT(Jグレード!$Q$16/12,B574,MAX(Jグレード!$O$15*12),Jグレード!$P$12))</f>
        <v>13544.267806660808</v>
      </c>
      <c r="F574" s="9">
        <f t="shared" si="23"/>
        <v>21598864.054235429</v>
      </c>
      <c r="H574" s="178"/>
      <c r="I574" s="6">
        <v>24</v>
      </c>
      <c r="J574" s="8">
        <f>IF(M568&lt;0.01,0,$J$142)</f>
        <v>97615.60552677844</v>
      </c>
      <c r="K574" s="8">
        <f>IF(J574=0,0,-PPMT(Jグレード!$Q$16/2,I574,MAX(Jグレード!$O$15*2),Jグレード!$P$13))</f>
        <v>81868.722415224736</v>
      </c>
      <c r="L574" s="8">
        <f>IF(J574=0,0,-IPMT(Jグレード!$Q$16/2,基本!I574,MAX(Jグレード!$O$15*2),Jグレード!$P$13))</f>
        <v>15746.883111553703</v>
      </c>
      <c r="M574" s="8">
        <f>IF(M568&lt;0,0,M568-K574)</f>
        <v>4103057.5974101103</v>
      </c>
    </row>
    <row r="575" spans="1:13" x14ac:dyDescent="0.15">
      <c r="A575" s="175"/>
      <c r="B575" s="6">
        <v>146</v>
      </c>
      <c r="C575" s="8">
        <f t="shared" si="22"/>
        <v>97982.138083354163</v>
      </c>
      <c r="D575" s="8">
        <f>IF(C575=0,0,-PPMT(Jグレード!$Q$16/12,B575,MAX(Jグレード!$O$15*12),Jグレード!$P$12))</f>
        <v>72009.414194650686</v>
      </c>
      <c r="E575" s="8">
        <f>IF(C575=0,0,-IPMT(Jグレード!$Q$16/12,B575,MAX(Jグレード!$O$15*12),Jグレード!$P$12))</f>
        <v>13499.290033897127</v>
      </c>
      <c r="F575" s="9">
        <f t="shared" si="23"/>
        <v>21526854.640040778</v>
      </c>
      <c r="H575" s="177" t="s">
        <v>102</v>
      </c>
      <c r="I575" s="6"/>
      <c r="J575" s="25"/>
      <c r="K575" s="8"/>
      <c r="L575" s="8"/>
      <c r="M575" s="25"/>
    </row>
    <row r="576" spans="1:13" x14ac:dyDescent="0.15">
      <c r="A576" s="175"/>
      <c r="B576" s="6">
        <v>147</v>
      </c>
      <c r="C576" s="8">
        <f t="shared" si="22"/>
        <v>97982.138083354163</v>
      </c>
      <c r="D576" s="8">
        <f>IF(C576=0,0,-PPMT(Jグレード!$Q$16/12,B576,MAX(Jグレード!$O$15*12),Jグレード!$P$12))</f>
        <v>72054.420078522351</v>
      </c>
      <c r="E576" s="8">
        <f>IF(C576=0,0,-IPMT(Jグレード!$Q$16/12,B576,MAX(Jグレード!$O$15*12),Jグレード!$P$12))</f>
        <v>13454.284150025473</v>
      </c>
      <c r="F576" s="9">
        <f t="shared" si="23"/>
        <v>21454800.219962254</v>
      </c>
      <c r="H576" s="177"/>
      <c r="I576" s="6"/>
      <c r="J576" s="25"/>
      <c r="K576" s="8"/>
      <c r="L576" s="8"/>
      <c r="M576" s="25"/>
    </row>
    <row r="577" spans="1:13" x14ac:dyDescent="0.15">
      <c r="A577" s="175"/>
      <c r="B577" s="6">
        <v>148</v>
      </c>
      <c r="C577" s="8">
        <f t="shared" si="22"/>
        <v>97982.138083354163</v>
      </c>
      <c r="D577" s="8">
        <f>IF(C577=0,0,-PPMT(Jグレード!$Q$16/12,B577,MAX(Jグレード!$O$15*12),Jグレード!$P$12))</f>
        <v>72099.454091071413</v>
      </c>
      <c r="E577" s="8">
        <f>IF(C577=0,0,-IPMT(Jグレード!$Q$16/12,B577,MAX(Jグレード!$O$15*12),Jグレード!$P$12))</f>
        <v>13409.250137476392</v>
      </c>
      <c r="F577" s="9">
        <f t="shared" si="23"/>
        <v>21382700.765871182</v>
      </c>
      <c r="H577" s="177"/>
      <c r="I577" s="6"/>
      <c r="J577" s="25"/>
      <c r="K577" s="8"/>
      <c r="L577" s="8"/>
      <c r="M577" s="25"/>
    </row>
    <row r="578" spans="1:13" x14ac:dyDescent="0.15">
      <c r="A578" s="175"/>
      <c r="B578" s="6">
        <v>149</v>
      </c>
      <c r="C578" s="8">
        <f t="shared" si="22"/>
        <v>97982.138083354163</v>
      </c>
      <c r="D578" s="8">
        <f>IF(C578=0,0,-PPMT(Jグレード!$Q$16/12,B578,MAX(Jグレード!$O$15*12),Jグレード!$P$12))</f>
        <v>72144.516249878332</v>
      </c>
      <c r="E578" s="8">
        <f>IF(C578=0,0,-IPMT(Jグレード!$Q$16/12,B578,MAX(Jグレード!$O$15*12),Jグレード!$P$12))</f>
        <v>13364.187978669474</v>
      </c>
      <c r="F578" s="9">
        <f t="shared" si="23"/>
        <v>21310556.249621302</v>
      </c>
      <c r="H578" s="177"/>
      <c r="I578" s="6"/>
      <c r="J578" s="25"/>
      <c r="K578" s="8"/>
      <c r="L578" s="8"/>
      <c r="M578" s="25"/>
    </row>
    <row r="579" spans="1:13" x14ac:dyDescent="0.15">
      <c r="A579" s="175"/>
      <c r="B579" s="6">
        <v>150</v>
      </c>
      <c r="C579" s="8">
        <f t="shared" si="22"/>
        <v>97982.138083354163</v>
      </c>
      <c r="D579" s="8">
        <f>IF(C579=0,0,-PPMT(Jグレード!$Q$16/12,B579,MAX(Jグレード!$O$15*12),Jグレード!$P$12))</f>
        <v>72189.606572534511</v>
      </c>
      <c r="E579" s="8">
        <f>IF(C579=0,0,-IPMT(Jグレード!$Q$16/12,B579,MAX(Jグレード!$O$15*12),Jグレード!$P$12))</f>
        <v>13319.097656013302</v>
      </c>
      <c r="F579" s="9">
        <f t="shared" si="23"/>
        <v>21238366.643048767</v>
      </c>
      <c r="H579" s="177"/>
      <c r="I579" s="6"/>
      <c r="J579" s="25"/>
      <c r="K579" s="8"/>
      <c r="L579" s="8"/>
      <c r="M579" s="25"/>
    </row>
    <row r="580" spans="1:13" x14ac:dyDescent="0.15">
      <c r="A580" s="175"/>
      <c r="B580" s="6">
        <v>151</v>
      </c>
      <c r="C580" s="8">
        <f t="shared" si="22"/>
        <v>97982.138083354163</v>
      </c>
      <c r="D580" s="8">
        <f>IF(C580=0,0,-PPMT(Jグレード!$Q$16/12,B580,MAX(Jグレード!$O$15*12),Jグレード!$P$12))</f>
        <v>72234.725076642339</v>
      </c>
      <c r="E580" s="8">
        <f>IF(C580=0,0,-IPMT(Jグレード!$Q$16/12,B580,MAX(Jグレード!$O$15*12),Jグレード!$P$12))</f>
        <v>13273.979151905465</v>
      </c>
      <c r="F580" s="9">
        <f t="shared" si="23"/>
        <v>21166131.917972125</v>
      </c>
      <c r="H580" s="177"/>
      <c r="I580" s="6">
        <v>25</v>
      </c>
      <c r="J580" s="8">
        <f>IF(M574&lt;0.01,0,$J$148)</f>
        <v>97615.60552677844</v>
      </c>
      <c r="K580" s="8">
        <f>IF(J580=0,0,-PPMT(Jグレード!$Q$16/2,I580,MAX(Jグレード!$O$15*2),Jグレード!$P$13))</f>
        <v>82175.730124281836</v>
      </c>
      <c r="L580" s="8">
        <f>IF(J580=0,0,-IPMT(Jグレード!$Q$16/2,基本!I580,MAX(Jグレード!$O$15*2),Jグレード!$P$13))</f>
        <v>15439.875402496613</v>
      </c>
      <c r="M580" s="8">
        <f>IF(M574&lt;0,0,M574-K580)</f>
        <v>4020881.8672858286</v>
      </c>
    </row>
    <row r="581" spans="1:13" x14ac:dyDescent="0.15">
      <c r="A581" s="175"/>
      <c r="B581" s="6">
        <v>152</v>
      </c>
      <c r="C581" s="8">
        <f t="shared" si="22"/>
        <v>97982.138083354163</v>
      </c>
      <c r="D581" s="8">
        <f>IF(C581=0,0,-PPMT(Jグレード!$Q$16/12,B581,MAX(Jグレード!$O$15*12),Jグレード!$P$12))</f>
        <v>72279.871779815236</v>
      </c>
      <c r="E581" s="8">
        <f>IF(C581=0,0,-IPMT(Jグレード!$Q$16/12,B581,MAX(Jグレード!$O$15*12),Jグレード!$P$12))</f>
        <v>13228.832448732564</v>
      </c>
      <c r="F581" s="9">
        <f t="shared" si="23"/>
        <v>21093852.046192311</v>
      </c>
      <c r="H581" s="177"/>
      <c r="I581" s="6"/>
      <c r="J581" s="25"/>
      <c r="K581" s="8"/>
      <c r="L581" s="8"/>
      <c r="M581" s="25"/>
    </row>
    <row r="582" spans="1:13" x14ac:dyDescent="0.15">
      <c r="A582" s="175"/>
      <c r="B582" s="6">
        <v>153</v>
      </c>
      <c r="C582" s="8">
        <f t="shared" si="22"/>
        <v>97982.138083354163</v>
      </c>
      <c r="D582" s="8">
        <f>IF(C582=0,0,-PPMT(Jグレード!$Q$16/12,B582,MAX(Jグレード!$O$15*12),Jグレード!$P$12))</f>
        <v>72325.046699677638</v>
      </c>
      <c r="E582" s="8">
        <f>IF(C582=0,0,-IPMT(Jグレード!$Q$16/12,B582,MAX(Jグレード!$O$15*12),Jグレード!$P$12))</f>
        <v>13183.657528870181</v>
      </c>
      <c r="F582" s="9">
        <f t="shared" si="23"/>
        <v>21021526.999492634</v>
      </c>
      <c r="H582" s="177"/>
      <c r="I582" s="6"/>
      <c r="J582" s="25"/>
      <c r="K582" s="8"/>
      <c r="L582" s="8"/>
      <c r="M582" s="25"/>
    </row>
    <row r="583" spans="1:13" x14ac:dyDescent="0.15">
      <c r="A583" s="175"/>
      <c r="B583" s="6">
        <v>154</v>
      </c>
      <c r="C583" s="8">
        <f t="shared" si="22"/>
        <v>97982.138083354163</v>
      </c>
      <c r="D583" s="8">
        <f>IF(C583=0,0,-PPMT(Jグレード!$Q$16/12,B583,MAX(Jグレード!$O$15*12),Jグレード!$P$12))</f>
        <v>72370.249853864923</v>
      </c>
      <c r="E583" s="8">
        <f>IF(C583=0,0,-IPMT(Jグレード!$Q$16/12,B583,MAX(Jグレード!$O$15*12),Jグレード!$P$12))</f>
        <v>13138.454374682882</v>
      </c>
      <c r="F583" s="9">
        <f t="shared" si="23"/>
        <v>20949156.74963877</v>
      </c>
      <c r="H583" s="177"/>
      <c r="I583" s="6"/>
      <c r="J583" s="25"/>
      <c r="K583" s="8"/>
      <c r="L583" s="8"/>
      <c r="M583" s="25"/>
    </row>
    <row r="584" spans="1:13" x14ac:dyDescent="0.15">
      <c r="A584" s="175"/>
      <c r="B584" s="6">
        <v>155</v>
      </c>
      <c r="C584" s="8">
        <f t="shared" si="22"/>
        <v>97982.138083354163</v>
      </c>
      <c r="D584" s="8">
        <f>IF(C584=0,0,-PPMT(Jグレード!$Q$16/12,B584,MAX(Jグレード!$O$15*12),Jグレード!$P$12))</f>
        <v>72415.481260023589</v>
      </c>
      <c r="E584" s="8">
        <f>IF(C584=0,0,-IPMT(Jグレード!$Q$16/12,B584,MAX(Jグレード!$O$15*12),Jグレード!$P$12))</f>
        <v>13093.222968524218</v>
      </c>
      <c r="F584" s="9">
        <f t="shared" si="23"/>
        <v>20876741.268378746</v>
      </c>
      <c r="H584" s="177"/>
      <c r="I584" s="6"/>
      <c r="J584" s="25"/>
      <c r="K584" s="8"/>
      <c r="L584" s="8"/>
      <c r="M584" s="25"/>
    </row>
    <row r="585" spans="1:13" x14ac:dyDescent="0.15">
      <c r="A585" s="175"/>
      <c r="B585" s="6">
        <v>156</v>
      </c>
      <c r="C585" s="8">
        <f t="shared" si="22"/>
        <v>97982.138083354163</v>
      </c>
      <c r="D585" s="8">
        <f>IF(C585=0,0,-PPMT(Jグレード!$Q$16/12,B585,MAX(Jグレード!$O$15*12),Jグレード!$P$12))</f>
        <v>72460.740935811118</v>
      </c>
      <c r="E585" s="8">
        <f>IF(C585=0,0,-IPMT(Jグレード!$Q$16/12,B585,MAX(Jグレード!$O$15*12),Jグレード!$P$12))</f>
        <v>13047.963292736702</v>
      </c>
      <c r="F585" s="9">
        <f t="shared" si="23"/>
        <v>20804280.527442936</v>
      </c>
      <c r="H585" s="177"/>
      <c r="I585" s="6"/>
      <c r="J585" s="25"/>
      <c r="K585" s="8"/>
      <c r="L585" s="8"/>
      <c r="M585" s="25"/>
    </row>
    <row r="586" spans="1:13" x14ac:dyDescent="0.15">
      <c r="A586" s="176" t="s">
        <v>103</v>
      </c>
      <c r="B586" s="6">
        <v>157</v>
      </c>
      <c r="C586" s="8">
        <f t="shared" si="22"/>
        <v>97982.138083354163</v>
      </c>
      <c r="D586" s="8">
        <f>IF(C586=0,0,-PPMT(Jグレード!$Q$16/12,B586,MAX(Jグレード!$O$15*12),Jグレード!$P$12))</f>
        <v>72506.028898895995</v>
      </c>
      <c r="E586" s="8">
        <f>IF(C586=0,0,-IPMT(Jグレード!$Q$16/12,B586,MAX(Jグレード!$O$15*12),Jグレード!$P$12))</f>
        <v>13002.675329651818</v>
      </c>
      <c r="F586" s="9">
        <f t="shared" si="23"/>
        <v>20731774.498544041</v>
      </c>
      <c r="H586" s="177"/>
      <c r="I586" s="6">
        <v>26</v>
      </c>
      <c r="J586" s="8">
        <f>IF(M580&lt;0.01,0,$J$154)</f>
        <v>97615.60552677844</v>
      </c>
      <c r="K586" s="8">
        <f>IF(J586=0,0,-PPMT(Jグレード!$Q$16/2,I586,MAX(Jグレード!$O$15*2),Jグレード!$P$13))</f>
        <v>82483.889112247896</v>
      </c>
      <c r="L586" s="8">
        <f>IF(J586=0,0,-IPMT(Jグレード!$Q$16/2,基本!I586,MAX(Jグレード!$O$15*2),Jグレード!$P$13))</f>
        <v>15131.716414530554</v>
      </c>
      <c r="M586" s="8">
        <f>IF(M580&lt;0,0,M580-K586)</f>
        <v>3938397.9781735805</v>
      </c>
    </row>
    <row r="587" spans="1:13" x14ac:dyDescent="0.15">
      <c r="A587" s="176"/>
      <c r="B587" s="6">
        <v>158</v>
      </c>
      <c r="C587" s="8">
        <f t="shared" si="22"/>
        <v>97982.138083354163</v>
      </c>
      <c r="D587" s="8">
        <f>IF(C587=0,0,-PPMT(Jグレード!$Q$16/12,B587,MAX(Jグレード!$O$15*12),Jグレード!$P$12))</f>
        <v>72551.345166957806</v>
      </c>
      <c r="E587" s="8">
        <f>IF(C587=0,0,-IPMT(Jグレード!$Q$16/12,B587,MAX(Jグレード!$O$15*12),Jグレード!$P$12))</f>
        <v>12957.35906159001</v>
      </c>
      <c r="F587" s="9">
        <f t="shared" si="23"/>
        <v>20659223.153377082</v>
      </c>
      <c r="H587" s="178" t="s">
        <v>103</v>
      </c>
      <c r="I587" s="6"/>
      <c r="J587" s="25"/>
      <c r="K587" s="8"/>
      <c r="L587" s="8"/>
      <c r="M587" s="25"/>
    </row>
    <row r="588" spans="1:13" x14ac:dyDescent="0.15">
      <c r="A588" s="176"/>
      <c r="B588" s="6">
        <v>159</v>
      </c>
      <c r="C588" s="8">
        <f t="shared" si="22"/>
        <v>97982.138083354163</v>
      </c>
      <c r="D588" s="8">
        <f>IF(C588=0,0,-PPMT(Jグレード!$Q$16/12,B588,MAX(Jグレード!$O$15*12),Jグレード!$P$12))</f>
        <v>72596.689757687156</v>
      </c>
      <c r="E588" s="8">
        <f>IF(C588=0,0,-IPMT(Jグレード!$Q$16/12,B588,MAX(Jグレード!$O$15*12),Jグレード!$P$12))</f>
        <v>12912.014470860662</v>
      </c>
      <c r="F588" s="9">
        <f t="shared" si="23"/>
        <v>20586626.463619396</v>
      </c>
      <c r="H588" s="178"/>
      <c r="I588" s="6"/>
      <c r="J588" s="25"/>
      <c r="K588" s="8"/>
      <c r="L588" s="8"/>
      <c r="M588" s="25"/>
    </row>
    <row r="589" spans="1:13" x14ac:dyDescent="0.15">
      <c r="A589" s="176"/>
      <c r="B589" s="6">
        <v>160</v>
      </c>
      <c r="C589" s="8">
        <f t="shared" si="22"/>
        <v>97982.138083354163</v>
      </c>
      <c r="D589" s="8">
        <f>IF(C589=0,0,-PPMT(Jグレード!$Q$16/12,B589,MAX(Jグレード!$O$15*12),Jグレード!$P$12))</f>
        <v>72642.062688785707</v>
      </c>
      <c r="E589" s="8">
        <f>IF(C589=0,0,-IPMT(Jグレード!$Q$16/12,B589,MAX(Jグレード!$O$15*12),Jグレード!$P$12))</f>
        <v>12866.641539762109</v>
      </c>
      <c r="F589" s="9">
        <f t="shared" si="23"/>
        <v>20513984.40093061</v>
      </c>
      <c r="H589" s="178"/>
      <c r="I589" s="6"/>
      <c r="J589" s="25"/>
      <c r="K589" s="8"/>
      <c r="L589" s="8"/>
      <c r="M589" s="25"/>
    </row>
    <row r="590" spans="1:13" x14ac:dyDescent="0.15">
      <c r="A590" s="176"/>
      <c r="B590" s="6">
        <v>161</v>
      </c>
      <c r="C590" s="8">
        <f t="shared" si="22"/>
        <v>97982.138083354163</v>
      </c>
      <c r="D590" s="8">
        <f>IF(C590=0,0,-PPMT(Jグレード!$Q$16/12,B590,MAX(Jグレード!$O$15*12),Jグレード!$P$12))</f>
        <v>72687.463977966196</v>
      </c>
      <c r="E590" s="8">
        <f>IF(C590=0,0,-IPMT(Jグレード!$Q$16/12,B590,MAX(Jグレード!$O$15*12),Jグレード!$P$12))</f>
        <v>12821.240250581615</v>
      </c>
      <c r="F590" s="9">
        <f t="shared" si="23"/>
        <v>20441296.936952643</v>
      </c>
      <c r="H590" s="178"/>
      <c r="I590" s="6"/>
      <c r="J590" s="25"/>
      <c r="K590" s="8"/>
      <c r="L590" s="8"/>
      <c r="M590" s="25"/>
    </row>
    <row r="591" spans="1:13" x14ac:dyDescent="0.15">
      <c r="A591" s="176"/>
      <c r="B591" s="6">
        <v>162</v>
      </c>
      <c r="C591" s="8">
        <f t="shared" si="22"/>
        <v>97982.138083354163</v>
      </c>
      <c r="D591" s="8">
        <f>IF(C591=0,0,-PPMT(Jグレード!$Q$16/12,B591,MAX(Jグレード!$O$15*12),Jグレード!$P$12))</f>
        <v>72732.893642952418</v>
      </c>
      <c r="E591" s="8">
        <f>IF(C591=0,0,-IPMT(Jグレード!$Q$16/12,B591,MAX(Jグレード!$O$15*12),Jグレード!$P$12))</f>
        <v>12775.810585595389</v>
      </c>
      <c r="F591" s="9">
        <f t="shared" si="23"/>
        <v>20368564.043309692</v>
      </c>
      <c r="H591" s="178"/>
      <c r="I591" s="6"/>
      <c r="J591" s="25"/>
      <c r="K591" s="8"/>
      <c r="L591" s="8"/>
      <c r="M591" s="25"/>
    </row>
    <row r="592" spans="1:13" x14ac:dyDescent="0.15">
      <c r="A592" s="176"/>
      <c r="B592" s="6">
        <v>163</v>
      </c>
      <c r="C592" s="8">
        <f t="shared" si="22"/>
        <v>97982.138083354163</v>
      </c>
      <c r="D592" s="8">
        <f>IF(C592=0,0,-PPMT(Jグレード!$Q$16/12,B592,MAX(Jグレード!$O$15*12),Jグレード!$P$12))</f>
        <v>72778.351701479274</v>
      </c>
      <c r="E592" s="8">
        <f>IF(C592=0,0,-IPMT(Jグレード!$Q$16/12,B592,MAX(Jグレード!$O$15*12),Jグレード!$P$12))</f>
        <v>12730.352527068542</v>
      </c>
      <c r="F592" s="9">
        <f t="shared" si="23"/>
        <v>20295785.691608213</v>
      </c>
      <c r="H592" s="178"/>
      <c r="I592" s="6">
        <v>27</v>
      </c>
      <c r="J592" s="8">
        <f>IF(M586&lt;0.01,0,$J$160)</f>
        <v>97615.60552677844</v>
      </c>
      <c r="K592" s="8">
        <f>IF(J592=0,0,-PPMT(Jグレード!$Q$16/2,I592,MAX(Jグレード!$O$15*2),Jグレード!$P$13))</f>
        <v>82793.20369641883</v>
      </c>
      <c r="L592" s="8">
        <f>IF(J592=0,0,-IPMT(Jグレード!$Q$16/2,基本!I592,MAX(Jグレード!$O$15*2),Jグレード!$P$13))</f>
        <v>14822.401830359624</v>
      </c>
      <c r="M592" s="8">
        <f>IF(M586&lt;0,0,M586-K592)</f>
        <v>3855604.7744771615</v>
      </c>
    </row>
    <row r="593" spans="1:13" x14ac:dyDescent="0.15">
      <c r="A593" s="176"/>
      <c r="B593" s="6">
        <v>164</v>
      </c>
      <c r="C593" s="8">
        <f t="shared" si="22"/>
        <v>97982.138083354163</v>
      </c>
      <c r="D593" s="8">
        <f>IF(C593=0,0,-PPMT(Jグレード!$Q$16/12,B593,MAX(Jグレード!$O$15*12),Jグレード!$P$12))</f>
        <v>72823.838171292693</v>
      </c>
      <c r="E593" s="8">
        <f>IF(C593=0,0,-IPMT(Jグレード!$Q$16/12,B593,MAX(Jグレード!$O$15*12),Jグレード!$P$12))</f>
        <v>12684.866057255116</v>
      </c>
      <c r="F593" s="9">
        <f t="shared" si="23"/>
        <v>20222961.853436921</v>
      </c>
      <c r="H593" s="178"/>
      <c r="I593" s="6"/>
      <c r="J593" s="25"/>
      <c r="K593" s="8"/>
      <c r="L593" s="8"/>
      <c r="M593" s="25"/>
    </row>
    <row r="594" spans="1:13" x14ac:dyDescent="0.15">
      <c r="A594" s="176"/>
      <c r="B594" s="6">
        <v>165</v>
      </c>
      <c r="C594" s="8">
        <f t="shared" si="22"/>
        <v>97982.138083354163</v>
      </c>
      <c r="D594" s="8">
        <f>IF(C594=0,0,-PPMT(Jグレード!$Q$16/12,B594,MAX(Jグレード!$O$15*12),Jグレード!$P$12))</f>
        <v>72869.353070149751</v>
      </c>
      <c r="E594" s="8">
        <f>IF(C594=0,0,-IPMT(Jグレード!$Q$16/12,B594,MAX(Jグレード!$O$15*12),Jグレード!$P$12))</f>
        <v>12639.35115839806</v>
      </c>
      <c r="F594" s="9">
        <f t="shared" si="23"/>
        <v>20150092.50036677</v>
      </c>
      <c r="H594" s="178"/>
      <c r="I594" s="6"/>
      <c r="J594" s="25"/>
      <c r="K594" s="8"/>
      <c r="L594" s="8"/>
      <c r="M594" s="25"/>
    </row>
    <row r="595" spans="1:13" x14ac:dyDescent="0.15">
      <c r="A595" s="176"/>
      <c r="B595" s="6">
        <v>166</v>
      </c>
      <c r="C595" s="8">
        <f t="shared" si="22"/>
        <v>97982.138083354163</v>
      </c>
      <c r="D595" s="8">
        <f>IF(C595=0,0,-PPMT(Jグレード!$Q$16/12,B595,MAX(Jグレード!$O$15*12),Jグレード!$P$12))</f>
        <v>72914.896415818599</v>
      </c>
      <c r="E595" s="8">
        <f>IF(C595=0,0,-IPMT(Jグレード!$Q$16/12,B595,MAX(Jグレード!$O$15*12),Jグレード!$P$12))</f>
        <v>12593.807812729216</v>
      </c>
      <c r="F595" s="9">
        <f t="shared" si="23"/>
        <v>20077177.603950951</v>
      </c>
      <c r="H595" s="178"/>
      <c r="I595" s="6"/>
      <c r="J595" s="25"/>
      <c r="K595" s="8"/>
      <c r="L595" s="8"/>
      <c r="M595" s="25"/>
    </row>
    <row r="596" spans="1:13" x14ac:dyDescent="0.15">
      <c r="A596" s="176"/>
      <c r="B596" s="6">
        <v>167</v>
      </c>
      <c r="C596" s="8">
        <f t="shared" si="22"/>
        <v>97982.138083354163</v>
      </c>
      <c r="D596" s="8">
        <f>IF(C596=0,0,-PPMT(Jグレード!$Q$16/12,B596,MAX(Jグレード!$O$15*12),Jグレード!$P$12))</f>
        <v>72960.46822607849</v>
      </c>
      <c r="E596" s="8">
        <f>IF(C596=0,0,-IPMT(Jグレード!$Q$16/12,B596,MAX(Jグレード!$O$15*12),Jグレード!$P$12))</f>
        <v>12548.236002469328</v>
      </c>
      <c r="F596" s="9">
        <f t="shared" si="23"/>
        <v>20004217.135724872</v>
      </c>
      <c r="H596" s="178"/>
      <c r="I596" s="6"/>
      <c r="J596" s="25"/>
      <c r="K596" s="8"/>
      <c r="L596" s="8"/>
      <c r="M596" s="25"/>
    </row>
    <row r="597" spans="1:13" x14ac:dyDescent="0.15">
      <c r="A597" s="176"/>
      <c r="B597" s="6">
        <v>168</v>
      </c>
      <c r="C597" s="8">
        <f t="shared" si="22"/>
        <v>97982.138083354163</v>
      </c>
      <c r="D597" s="8">
        <f>IF(C597=0,0,-PPMT(Jグレード!$Q$16/12,B597,MAX(Jグレード!$O$15*12),Jグレード!$P$12))</f>
        <v>73006.068518719781</v>
      </c>
      <c r="E597" s="8">
        <f>IF(C597=0,0,-IPMT(Jグレード!$Q$16/12,B597,MAX(Jグレード!$O$15*12),Jグレード!$P$12))</f>
        <v>12502.63570982803</v>
      </c>
      <c r="F597" s="9">
        <f t="shared" si="23"/>
        <v>19931211.067206152</v>
      </c>
      <c r="H597" s="178"/>
      <c r="I597" s="6"/>
      <c r="J597" s="25"/>
      <c r="K597" s="8"/>
      <c r="L597" s="8"/>
      <c r="M597" s="25"/>
    </row>
    <row r="598" spans="1:13" x14ac:dyDescent="0.15">
      <c r="A598" s="175" t="s">
        <v>104</v>
      </c>
      <c r="B598" s="6">
        <v>169</v>
      </c>
      <c r="C598" s="8">
        <f t="shared" si="22"/>
        <v>97982.138083354163</v>
      </c>
      <c r="D598" s="8">
        <f>IF(C598=0,0,-PPMT(Jグレード!$Q$16/12,B598,MAX(Jグレード!$O$15*12),Jグレード!$P$12))</f>
        <v>73051.697311543976</v>
      </c>
      <c r="E598" s="8">
        <f>IF(C598=0,0,-IPMT(Jグレード!$Q$16/12,B598,MAX(Jグレード!$O$15*12),Jグレード!$P$12))</f>
        <v>12457.006917003831</v>
      </c>
      <c r="F598" s="9">
        <f t="shared" si="23"/>
        <v>19858159.369894609</v>
      </c>
      <c r="H598" s="178"/>
      <c r="I598" s="6">
        <v>28</v>
      </c>
      <c r="J598" s="8">
        <f>IF(M592&lt;0.01,0,$J$166)</f>
        <v>97615.60552677844</v>
      </c>
      <c r="K598" s="8">
        <f>IF(J598=0,0,-PPMT(Jグレード!$Q$16/2,I598,MAX(Jグレード!$O$15*2),Jグレード!$P$13))</f>
        <v>83103.678210280399</v>
      </c>
      <c r="L598" s="8">
        <f>IF(J598=0,0,-IPMT(Jグレード!$Q$16/2,基本!I598,MAX(Jグレード!$O$15*2),Jグレード!$P$13))</f>
        <v>14511.927316498053</v>
      </c>
      <c r="M598" s="8">
        <f>IF(M592&lt;0,0,M592-K598)</f>
        <v>3772501.0962668811</v>
      </c>
    </row>
    <row r="599" spans="1:13" x14ac:dyDescent="0.15">
      <c r="A599" s="175"/>
      <c r="B599" s="6">
        <v>170</v>
      </c>
      <c r="C599" s="8">
        <f t="shared" si="22"/>
        <v>97982.138083354163</v>
      </c>
      <c r="D599" s="8">
        <f>IF(C599=0,0,-PPMT(Jグレード!$Q$16/12,B599,MAX(Jグレード!$O$15*12),Jグレード!$P$12))</f>
        <v>73097.354622363695</v>
      </c>
      <c r="E599" s="8">
        <f>IF(C599=0,0,-IPMT(Jグレード!$Q$16/12,B599,MAX(Jグレード!$O$15*12),Jグレード!$P$12))</f>
        <v>12411.349606184116</v>
      </c>
      <c r="F599" s="9">
        <f t="shared" si="23"/>
        <v>19785062.015272245</v>
      </c>
      <c r="H599" s="177" t="s">
        <v>104</v>
      </c>
      <c r="I599" s="6"/>
      <c r="J599" s="25"/>
      <c r="K599" s="8"/>
      <c r="L599" s="8"/>
      <c r="M599" s="25"/>
    </row>
    <row r="600" spans="1:13" x14ac:dyDescent="0.15">
      <c r="A600" s="175"/>
      <c r="B600" s="6">
        <v>171</v>
      </c>
      <c r="C600" s="8">
        <f t="shared" si="22"/>
        <v>97982.138083354163</v>
      </c>
      <c r="D600" s="8">
        <f>IF(C600=0,0,-PPMT(Jグレード!$Q$16/12,B600,MAX(Jグレード!$O$15*12),Jグレード!$P$12))</f>
        <v>73143.040469002677</v>
      </c>
      <c r="E600" s="8">
        <f>IF(C600=0,0,-IPMT(Jグレード!$Q$16/12,B600,MAX(Jグレード!$O$15*12),Jグレード!$P$12))</f>
        <v>12365.663759545138</v>
      </c>
      <c r="F600" s="9">
        <f t="shared" si="23"/>
        <v>19711918.974803243</v>
      </c>
      <c r="H600" s="177"/>
      <c r="I600" s="6"/>
      <c r="J600" s="25"/>
      <c r="K600" s="8"/>
      <c r="L600" s="8"/>
      <c r="M600" s="25"/>
    </row>
    <row r="601" spans="1:13" x14ac:dyDescent="0.15">
      <c r="A601" s="175"/>
      <c r="B601" s="6">
        <v>172</v>
      </c>
      <c r="C601" s="8">
        <f t="shared" si="22"/>
        <v>97982.138083354163</v>
      </c>
      <c r="D601" s="8">
        <f>IF(C601=0,0,-PPMT(Jグレード!$Q$16/12,B601,MAX(Jグレード!$O$15*12),Jグレード!$P$12))</f>
        <v>73188.754869295793</v>
      </c>
      <c r="E601" s="8">
        <f>IF(C601=0,0,-IPMT(Jグレード!$Q$16/12,B601,MAX(Jグレード!$O$15*12),Jグレード!$P$12))</f>
        <v>12319.94935925201</v>
      </c>
      <c r="F601" s="9">
        <f t="shared" si="23"/>
        <v>19638730.219933946</v>
      </c>
      <c r="H601" s="177"/>
      <c r="I601" s="6"/>
      <c r="J601" s="25"/>
      <c r="K601" s="8"/>
      <c r="L601" s="8"/>
      <c r="M601" s="25"/>
    </row>
    <row r="602" spans="1:13" x14ac:dyDescent="0.15">
      <c r="A602" s="175"/>
      <c r="B602" s="6">
        <v>173</v>
      </c>
      <c r="C602" s="8">
        <f t="shared" si="22"/>
        <v>97982.138083354163</v>
      </c>
      <c r="D602" s="8">
        <f>IF(C602=0,0,-PPMT(Jグレード!$Q$16/12,B602,MAX(Jグレード!$O$15*12),Jグレード!$P$12))</f>
        <v>73234.497841089105</v>
      </c>
      <c r="E602" s="8">
        <f>IF(C602=0,0,-IPMT(Jグレード!$Q$16/12,B602,MAX(Jグレード!$O$15*12),Jグレード!$P$12))</f>
        <v>12274.206387458702</v>
      </c>
      <c r="F602" s="9">
        <f t="shared" si="23"/>
        <v>19565495.722092856</v>
      </c>
      <c r="H602" s="177"/>
      <c r="I602" s="6"/>
      <c r="J602" s="25"/>
      <c r="K602" s="8"/>
      <c r="L602" s="8"/>
      <c r="M602" s="25"/>
    </row>
    <row r="603" spans="1:13" x14ac:dyDescent="0.15">
      <c r="A603" s="175"/>
      <c r="B603" s="6">
        <v>174</v>
      </c>
      <c r="C603" s="8">
        <f t="shared" si="22"/>
        <v>97982.138083354163</v>
      </c>
      <c r="D603" s="8">
        <f>IF(C603=0,0,-PPMT(Jグレード!$Q$16/12,B603,MAX(Jグレード!$O$15*12),Jグレード!$P$12))</f>
        <v>73280.269402239792</v>
      </c>
      <c r="E603" s="8">
        <f>IF(C603=0,0,-IPMT(Jグレード!$Q$16/12,B603,MAX(Jグレード!$O$15*12),Jグレード!$P$12))</f>
        <v>12228.434826308023</v>
      </c>
      <c r="F603" s="9">
        <f t="shared" si="23"/>
        <v>19492215.452690616</v>
      </c>
      <c r="H603" s="177"/>
      <c r="I603" s="6"/>
      <c r="J603" s="25"/>
      <c r="K603" s="8"/>
      <c r="L603" s="8"/>
      <c r="M603" s="25"/>
    </row>
    <row r="604" spans="1:13" x14ac:dyDescent="0.15">
      <c r="A604" s="175"/>
      <c r="B604" s="6">
        <v>175</v>
      </c>
      <c r="C604" s="8">
        <f t="shared" si="22"/>
        <v>97982.138083354163</v>
      </c>
      <c r="D604" s="8">
        <f>IF(C604=0,0,-PPMT(Jグレード!$Q$16/12,B604,MAX(Jグレード!$O$15*12),Jグレード!$P$12))</f>
        <v>73326.069570616193</v>
      </c>
      <c r="E604" s="8">
        <f>IF(C604=0,0,-IPMT(Jグレード!$Q$16/12,B604,MAX(Jグレード!$O$15*12),Jグレード!$P$12))</f>
        <v>12182.634657931621</v>
      </c>
      <c r="F604" s="9">
        <f t="shared" si="23"/>
        <v>19418889.38312</v>
      </c>
      <c r="H604" s="177"/>
      <c r="I604" s="6">
        <v>29</v>
      </c>
      <c r="J604" s="8">
        <f>IF(M598&lt;0.01,0,$J$172)</f>
        <v>97615.60552677844</v>
      </c>
      <c r="K604" s="8">
        <f>IF(J604=0,0,-PPMT(Jグレード!$Q$16/2,I604,MAX(Jグレード!$O$15*2),Jグレード!$P$13))</f>
        <v>83415.317003568955</v>
      </c>
      <c r="L604" s="8">
        <f>IF(J604=0,0,-IPMT(Jグレード!$Q$16/2,基本!I604,MAX(Jグレード!$O$15*2),Jグレード!$P$13))</f>
        <v>14200.288523209503</v>
      </c>
      <c r="M604" s="8">
        <f>IF(M598&lt;0,0,M598-K604)</f>
        <v>3689085.779263312</v>
      </c>
    </row>
    <row r="605" spans="1:13" x14ac:dyDescent="0.15">
      <c r="A605" s="175"/>
      <c r="B605" s="6">
        <v>176</v>
      </c>
      <c r="C605" s="8">
        <f t="shared" si="22"/>
        <v>97982.138083354163</v>
      </c>
      <c r="D605" s="8">
        <f>IF(C605=0,0,-PPMT(Jグレード!$Q$16/12,B605,MAX(Jグレード!$O$15*12),Jグレード!$P$12))</f>
        <v>73371.898364097826</v>
      </c>
      <c r="E605" s="8">
        <f>IF(C605=0,0,-IPMT(Jグレード!$Q$16/12,B605,MAX(Jグレード!$O$15*12),Jグレード!$P$12))</f>
        <v>12136.805864449983</v>
      </c>
      <c r="F605" s="9">
        <f t="shared" si="23"/>
        <v>19345517.484755903</v>
      </c>
      <c r="H605" s="177"/>
      <c r="I605" s="6"/>
      <c r="J605" s="25"/>
      <c r="K605" s="8"/>
      <c r="L605" s="8"/>
      <c r="M605" s="25"/>
    </row>
    <row r="606" spans="1:13" x14ac:dyDescent="0.15">
      <c r="A606" s="175"/>
      <c r="B606" s="6">
        <v>177</v>
      </c>
      <c r="C606" s="8">
        <f t="shared" si="22"/>
        <v>97982.138083354163</v>
      </c>
      <c r="D606" s="8">
        <f>IF(C606=0,0,-PPMT(Jグレード!$Q$16/12,B606,MAX(Jグレード!$O$15*12),Jグレード!$P$12))</f>
        <v>73417.755800575396</v>
      </c>
      <c r="E606" s="8">
        <f>IF(C606=0,0,-IPMT(Jグレード!$Q$16/12,B606,MAX(Jグレード!$O$15*12),Jグレード!$P$12))</f>
        <v>12090.948427972426</v>
      </c>
      <c r="F606" s="9">
        <f t="shared" si="23"/>
        <v>19272099.728955328</v>
      </c>
      <c r="H606" s="177"/>
      <c r="I606" s="6"/>
      <c r="J606" s="25"/>
      <c r="K606" s="8"/>
      <c r="L606" s="8"/>
      <c r="M606" s="25"/>
    </row>
    <row r="607" spans="1:13" x14ac:dyDescent="0.15">
      <c r="A607" s="175"/>
      <c r="B607" s="6">
        <v>178</v>
      </c>
      <c r="C607" s="8">
        <f t="shared" si="22"/>
        <v>97982.138083354163</v>
      </c>
      <c r="D607" s="8">
        <f>IF(C607=0,0,-PPMT(Jグレード!$Q$16/12,B607,MAX(Jグレード!$O$15*12),Jグレード!$P$12))</f>
        <v>73463.641897950758</v>
      </c>
      <c r="E607" s="8">
        <f>IF(C607=0,0,-IPMT(Jグレード!$Q$16/12,B607,MAX(Jグレード!$O$15*12),Jグレード!$P$12))</f>
        <v>12045.062330597064</v>
      </c>
      <c r="F607" s="9">
        <f t="shared" si="23"/>
        <v>19198636.087057378</v>
      </c>
      <c r="H607" s="177"/>
      <c r="I607" s="6"/>
      <c r="J607" s="25"/>
      <c r="K607" s="8"/>
      <c r="L607" s="8"/>
      <c r="M607" s="25"/>
    </row>
    <row r="608" spans="1:13" x14ac:dyDescent="0.15">
      <c r="A608" s="175"/>
      <c r="B608" s="6">
        <v>179</v>
      </c>
      <c r="C608" s="8">
        <f t="shared" si="22"/>
        <v>97982.138083354163</v>
      </c>
      <c r="D608" s="8">
        <f>IF(C608=0,0,-PPMT(Jグレード!$Q$16/12,B608,MAX(Jグレード!$O$15*12),Jグレード!$P$12))</f>
        <v>73509.556674136969</v>
      </c>
      <c r="E608" s="8">
        <f>IF(C608=0,0,-IPMT(Jグレード!$Q$16/12,B608,MAX(Jグレード!$O$15*12),Jグレード!$P$12))</f>
        <v>11999.147554410845</v>
      </c>
      <c r="F608" s="9">
        <f t="shared" si="23"/>
        <v>19125126.53038324</v>
      </c>
      <c r="H608" s="177"/>
      <c r="I608" s="6"/>
      <c r="J608" s="25"/>
      <c r="K608" s="8"/>
      <c r="L608" s="8"/>
      <c r="M608" s="25"/>
    </row>
    <row r="609" spans="1:13" x14ac:dyDescent="0.15">
      <c r="A609" s="175"/>
      <c r="B609" s="6">
        <v>180</v>
      </c>
      <c r="C609" s="8">
        <f t="shared" si="22"/>
        <v>97982.138083354163</v>
      </c>
      <c r="D609" s="8">
        <f>IF(C609=0,0,-PPMT(Jグレード!$Q$16/12,B609,MAX(Jグレード!$O$15*12),Jグレード!$P$12))</f>
        <v>73555.500147058294</v>
      </c>
      <c r="E609" s="8">
        <f>IF(C609=0,0,-IPMT(Jグレード!$Q$16/12,B609,MAX(Jグレード!$O$15*12),Jグレード!$P$12))</f>
        <v>11953.20408148951</v>
      </c>
      <c r="F609" s="9">
        <f t="shared" si="23"/>
        <v>19051571.030236181</v>
      </c>
      <c r="H609" s="177"/>
      <c r="I609" s="6"/>
      <c r="J609" s="25"/>
      <c r="K609" s="8"/>
      <c r="L609" s="8"/>
      <c r="M609" s="25"/>
    </row>
    <row r="610" spans="1:13" x14ac:dyDescent="0.15">
      <c r="A610" s="176" t="s">
        <v>105</v>
      </c>
      <c r="B610" s="6">
        <v>181</v>
      </c>
      <c r="C610" s="8">
        <f t="shared" si="22"/>
        <v>97982.138083354163</v>
      </c>
      <c r="D610" s="8">
        <f>IF(C610=0,0,-PPMT(Jグレード!$Q$16/12,B610,MAX(Jグレード!$O$15*12),Jグレード!$P$12))</f>
        <v>73601.472334650214</v>
      </c>
      <c r="E610" s="8">
        <f>IF(C610=0,0,-IPMT(Jグレード!$Q$16/12,B610,MAX(Jグレード!$O$15*12),Jグレード!$P$12))</f>
        <v>11907.231893897599</v>
      </c>
      <c r="F610" s="9">
        <f t="shared" si="23"/>
        <v>18977969.557901531</v>
      </c>
      <c r="H610" s="177"/>
      <c r="I610" s="6">
        <v>30</v>
      </c>
      <c r="J610" s="8">
        <f>IF(M604&lt;0.01,0,$J$178)</f>
        <v>97615.60552677844</v>
      </c>
      <c r="K610" s="8">
        <f>IF(J610=0,0,-PPMT(Jグレード!$Q$16/2,I610,MAX(Jグレード!$O$15*2),Jグレード!$P$13))</f>
        <v>83728.124442332322</v>
      </c>
      <c r="L610" s="8">
        <f>IF(J610=0,0,-IPMT(Jグレード!$Q$16/2,基本!I610,MAX(Jグレード!$O$15*2),Jグレード!$P$13))</f>
        <v>13887.481084446119</v>
      </c>
      <c r="M610" s="8">
        <f>IF(M604&lt;0,0,M604-K610)</f>
        <v>3605357.6548209796</v>
      </c>
    </row>
    <row r="611" spans="1:13" x14ac:dyDescent="0.15">
      <c r="A611" s="176"/>
      <c r="B611" s="6">
        <v>182</v>
      </c>
      <c r="C611" s="8">
        <f t="shared" si="22"/>
        <v>97982.138083354163</v>
      </c>
      <c r="D611" s="8">
        <f>IF(C611=0,0,-PPMT(Jグレード!$Q$16/12,B611,MAX(Jグレード!$O$15*12),Jグレード!$P$12))</f>
        <v>73647.473254859375</v>
      </c>
      <c r="E611" s="8">
        <f>IF(C611=0,0,-IPMT(Jグレード!$Q$16/12,B611,MAX(Jグレード!$O$15*12),Jグレード!$P$12))</f>
        <v>11861.230973688444</v>
      </c>
      <c r="F611" s="9">
        <f t="shared" si="23"/>
        <v>18904322.084646672</v>
      </c>
      <c r="H611" s="178" t="s">
        <v>105</v>
      </c>
      <c r="I611" s="6"/>
      <c r="J611" s="25"/>
      <c r="K611" s="8"/>
      <c r="L611" s="8"/>
      <c r="M611" s="25"/>
    </row>
    <row r="612" spans="1:13" x14ac:dyDescent="0.15">
      <c r="A612" s="176"/>
      <c r="B612" s="6">
        <v>183</v>
      </c>
      <c r="C612" s="8">
        <f t="shared" si="22"/>
        <v>97982.138083354163</v>
      </c>
      <c r="D612" s="8">
        <f>IF(C612=0,0,-PPMT(Jグレード!$Q$16/12,B612,MAX(Jグレード!$O$15*12),Jグレード!$P$12))</f>
        <v>73693.502925643654</v>
      </c>
      <c r="E612" s="8">
        <f>IF(C612=0,0,-IPMT(Jグレード!$Q$16/12,B612,MAX(Jグレード!$O$15*12),Jグレード!$P$12))</f>
        <v>11815.201302904154</v>
      </c>
      <c r="F612" s="9">
        <f t="shared" si="23"/>
        <v>18830628.58172103</v>
      </c>
      <c r="H612" s="178"/>
      <c r="I612" s="6"/>
      <c r="J612" s="25"/>
      <c r="K612" s="8"/>
      <c r="L612" s="8"/>
      <c r="M612" s="25"/>
    </row>
    <row r="613" spans="1:13" x14ac:dyDescent="0.15">
      <c r="A613" s="176"/>
      <c r="B613" s="6">
        <v>184</v>
      </c>
      <c r="C613" s="8">
        <f t="shared" si="22"/>
        <v>97982.138083354163</v>
      </c>
      <c r="D613" s="8">
        <f>IF(C613=0,0,-PPMT(Jグレード!$Q$16/12,B613,MAX(Jグレード!$O$15*12),Jグレード!$P$12))</f>
        <v>73739.561364972178</v>
      </c>
      <c r="E613" s="8">
        <f>IF(C613=0,0,-IPMT(Jグレード!$Q$16/12,B613,MAX(Jグレード!$O$15*12),Jグレード!$P$12))</f>
        <v>11769.142863575629</v>
      </c>
      <c r="F613" s="9">
        <f t="shared" si="23"/>
        <v>18756889.020356059</v>
      </c>
      <c r="H613" s="178"/>
      <c r="I613" s="6"/>
      <c r="J613" s="25"/>
      <c r="K613" s="8"/>
      <c r="L613" s="8"/>
      <c r="M613" s="25"/>
    </row>
    <row r="614" spans="1:13" x14ac:dyDescent="0.15">
      <c r="A614" s="176"/>
      <c r="B614" s="6">
        <v>185</v>
      </c>
      <c r="C614" s="8">
        <f t="shared" si="22"/>
        <v>97982.138083354163</v>
      </c>
      <c r="D614" s="8">
        <f>IF(C614=0,0,-PPMT(Jグレード!$Q$16/12,B614,MAX(Jグレード!$O$15*12),Jグレード!$P$12))</f>
        <v>73785.648590825294</v>
      </c>
      <c r="E614" s="8">
        <f>IF(C614=0,0,-IPMT(Jグレード!$Q$16/12,B614,MAX(Jグレード!$O$15*12),Jグレード!$P$12))</f>
        <v>11723.055637722524</v>
      </c>
      <c r="F614" s="9">
        <f t="shared" si="23"/>
        <v>18683103.371765234</v>
      </c>
      <c r="H614" s="178"/>
      <c r="I614" s="6"/>
      <c r="J614" s="25"/>
      <c r="K614" s="8"/>
      <c r="L614" s="8"/>
      <c r="M614" s="25"/>
    </row>
    <row r="615" spans="1:13" x14ac:dyDescent="0.15">
      <c r="A615" s="176"/>
      <c r="B615" s="6">
        <v>186</v>
      </c>
      <c r="C615" s="8">
        <f t="shared" si="22"/>
        <v>97982.138083354163</v>
      </c>
      <c r="D615" s="8">
        <f>IF(C615=0,0,-PPMT(Jグレード!$Q$16/12,B615,MAX(Jグレード!$O$15*12),Jグレード!$P$12))</f>
        <v>73831.764621194554</v>
      </c>
      <c r="E615" s="8">
        <f>IF(C615=0,0,-IPMT(Jグレード!$Q$16/12,B615,MAX(Jグレード!$O$15*12),Jグレード!$P$12))</f>
        <v>11676.939607353255</v>
      </c>
      <c r="F615" s="9">
        <f t="shared" si="23"/>
        <v>18609271.607144039</v>
      </c>
      <c r="H615" s="178"/>
      <c r="I615" s="6"/>
      <c r="J615" s="25"/>
      <c r="K615" s="8"/>
      <c r="L615" s="8"/>
      <c r="M615" s="25"/>
    </row>
    <row r="616" spans="1:13" x14ac:dyDescent="0.15">
      <c r="A616" s="176"/>
      <c r="B616" s="6">
        <v>187</v>
      </c>
      <c r="C616" s="8">
        <f t="shared" si="22"/>
        <v>97982.138083354163</v>
      </c>
      <c r="D616" s="8">
        <f>IF(C616=0,0,-PPMT(Jグレード!$Q$16/12,B616,MAX(Jグレード!$O$15*12),Jグレード!$P$12))</f>
        <v>73877.9094740828</v>
      </c>
      <c r="E616" s="8">
        <f>IF(C616=0,0,-IPMT(Jグレード!$Q$16/12,B616,MAX(Jグレード!$O$15*12),Jグレード!$P$12))</f>
        <v>11630.794754465009</v>
      </c>
      <c r="F616" s="9">
        <f t="shared" si="23"/>
        <v>18535393.697669957</v>
      </c>
      <c r="H616" s="178"/>
      <c r="I616" s="6">
        <v>31</v>
      </c>
      <c r="J616" s="8">
        <f>IF(M610&lt;0.01,0,J$184)</f>
        <v>97615.60552677844</v>
      </c>
      <c r="K616" s="8">
        <f>IF(J616=0,0,-PPMT(Jグレード!$Q$16/2,I616,MAX(Jグレード!$O$15*2),Jグレード!$P$13))</f>
        <v>84042.104908991081</v>
      </c>
      <c r="L616" s="8">
        <f>IF(J616=0,0,-IPMT(Jグレード!$Q$16/2,基本!I616,MAX(Jグレード!$O$15*2),Jグレード!$P$13))</f>
        <v>13573.500617787373</v>
      </c>
      <c r="M616" s="8">
        <f>IF(M610&lt;0,0,M610-K616)</f>
        <v>3521315.5499119884</v>
      </c>
    </row>
    <row r="617" spans="1:13" x14ac:dyDescent="0.15">
      <c r="A617" s="176"/>
      <c r="B617" s="6">
        <v>188</v>
      </c>
      <c r="C617" s="8">
        <f t="shared" si="22"/>
        <v>97982.138083354163</v>
      </c>
      <c r="D617" s="8">
        <f>IF(C617=0,0,-PPMT(Jグレード!$Q$16/12,B617,MAX(Jグレード!$O$15*12),Jグレード!$P$12))</f>
        <v>73924.083167504112</v>
      </c>
      <c r="E617" s="8">
        <f>IF(C617=0,0,-IPMT(Jグレード!$Q$16/12,B617,MAX(Jグレード!$O$15*12),Jグレード!$P$12))</f>
        <v>11584.62106104371</v>
      </c>
      <c r="F617" s="9">
        <f t="shared" si="23"/>
        <v>18461469.614502452</v>
      </c>
      <c r="H617" s="178"/>
      <c r="I617" s="6"/>
      <c r="J617" s="25"/>
      <c r="K617" s="8"/>
      <c r="L617" s="8"/>
      <c r="M617" s="25"/>
    </row>
    <row r="618" spans="1:13" x14ac:dyDescent="0.15">
      <c r="A618" s="176"/>
      <c r="B618" s="6">
        <v>189</v>
      </c>
      <c r="C618" s="8">
        <f t="shared" si="22"/>
        <v>97982.138083354163</v>
      </c>
      <c r="D618" s="8">
        <f>IF(C618=0,0,-PPMT(Jグレード!$Q$16/12,B618,MAX(Jグレード!$O$15*12),Jグレード!$P$12))</f>
        <v>73970.2857194838</v>
      </c>
      <c r="E618" s="8">
        <f>IF(C618=0,0,-IPMT(Jグレード!$Q$16/12,B618,MAX(Jグレード!$O$15*12),Jグレード!$P$12))</f>
        <v>11538.418509064017</v>
      </c>
      <c r="F618" s="9">
        <f t="shared" si="23"/>
        <v>18387499.328782968</v>
      </c>
      <c r="H618" s="178"/>
      <c r="I618" s="6"/>
      <c r="J618" s="25"/>
      <c r="K618" s="8"/>
      <c r="L618" s="8"/>
      <c r="M618" s="25"/>
    </row>
    <row r="619" spans="1:13" x14ac:dyDescent="0.15">
      <c r="A619" s="176"/>
      <c r="B619" s="6">
        <v>190</v>
      </c>
      <c r="C619" s="8">
        <f t="shared" si="22"/>
        <v>97982.138083354163</v>
      </c>
      <c r="D619" s="8">
        <f>IF(C619=0,0,-PPMT(Jグレード!$Q$16/12,B619,MAX(Jグレード!$O$15*12),Jグレード!$P$12))</f>
        <v>74016.517148058483</v>
      </c>
      <c r="E619" s="8">
        <f>IF(C619=0,0,-IPMT(Jグレード!$Q$16/12,B619,MAX(Jグレード!$O$15*12),Jグレード!$P$12))</f>
        <v>11492.187080489341</v>
      </c>
      <c r="F619" s="9">
        <f t="shared" si="23"/>
        <v>18313482.811634909</v>
      </c>
      <c r="H619" s="178"/>
      <c r="I619" s="6"/>
      <c r="J619" s="25"/>
      <c r="K619" s="8"/>
      <c r="L619" s="8"/>
      <c r="M619" s="25"/>
    </row>
    <row r="620" spans="1:13" x14ac:dyDescent="0.15">
      <c r="A620" s="176"/>
      <c r="B620" s="6">
        <v>191</v>
      </c>
      <c r="C620" s="8">
        <f t="shared" si="22"/>
        <v>97982.138083354163</v>
      </c>
      <c r="D620" s="8">
        <f>IF(C620=0,0,-PPMT(Jグレード!$Q$16/12,B620,MAX(Jグレード!$O$15*12),Jグレード!$P$12))</f>
        <v>74062.777471276015</v>
      </c>
      <c r="E620" s="8">
        <f>IF(C620=0,0,-IPMT(Jグレード!$Q$16/12,B620,MAX(Jグレード!$O$15*12),Jグレード!$P$12))</f>
        <v>11445.926757271802</v>
      </c>
      <c r="F620" s="9">
        <f t="shared" si="23"/>
        <v>18239420.034163631</v>
      </c>
      <c r="H620" s="178"/>
      <c r="I620" s="6"/>
      <c r="J620" s="25"/>
      <c r="K620" s="8"/>
      <c r="L620" s="8"/>
      <c r="M620" s="25"/>
    </row>
    <row r="621" spans="1:13" x14ac:dyDescent="0.15">
      <c r="A621" s="176"/>
      <c r="B621" s="6">
        <v>192</v>
      </c>
      <c r="C621" s="8">
        <f t="shared" si="22"/>
        <v>97982.138083354163</v>
      </c>
      <c r="D621" s="8">
        <f>IF(C621=0,0,-PPMT(Jグレード!$Q$16/12,B621,MAX(Jグレード!$O$15*12),Jグレード!$P$12))</f>
        <v>74109.066707195554</v>
      </c>
      <c r="E621" s="8">
        <f>IF(C621=0,0,-IPMT(Jグレード!$Q$16/12,B621,MAX(Jグレード!$O$15*12),Jグレード!$P$12))</f>
        <v>11399.637521352253</v>
      </c>
      <c r="F621" s="9">
        <f t="shared" si="23"/>
        <v>18165310.967456438</v>
      </c>
      <c r="H621" s="178"/>
      <c r="I621" s="6"/>
      <c r="J621" s="25"/>
      <c r="K621" s="8"/>
      <c r="L621" s="8"/>
      <c r="M621" s="25"/>
    </row>
    <row r="622" spans="1:13" x14ac:dyDescent="0.15">
      <c r="A622" s="175" t="s">
        <v>106</v>
      </c>
      <c r="B622" s="6">
        <v>193</v>
      </c>
      <c r="C622" s="8">
        <f t="shared" si="22"/>
        <v>97982.138083354163</v>
      </c>
      <c r="D622" s="8">
        <f>IF(C622=0,0,-PPMT(Jグレード!$Q$16/12,B622,MAX(Jグレード!$O$15*12),Jグレード!$P$12))</f>
        <v>74155.384873887568</v>
      </c>
      <c r="E622" s="8">
        <f>IF(C622=0,0,-IPMT(Jグレード!$Q$16/12,B622,MAX(Jグレード!$O$15*12),Jグレード!$P$12))</f>
        <v>11353.319354660258</v>
      </c>
      <c r="F622" s="9">
        <f t="shared" si="23"/>
        <v>18091155.582582548</v>
      </c>
      <c r="H622" s="178"/>
      <c r="I622" s="6">
        <v>32</v>
      </c>
      <c r="J622" s="8">
        <f>IF(M616&lt;0.01,0,J$190)</f>
        <v>97615.60552677844</v>
      </c>
      <c r="K622" s="8">
        <f>IF(J622=0,0,-PPMT(Jグレード!$Q$16/2,I622,MAX(Jグレード!$O$15*2),Jグレード!$P$13))</f>
        <v>84357.262802399782</v>
      </c>
      <c r="L622" s="8">
        <f>IF(J622=0,0,-IPMT(Jグレード!$Q$16/2,基本!I622,MAX(Jグレード!$O$15*2),Jグレード!$P$13))</f>
        <v>13258.342724378654</v>
      </c>
      <c r="M622" s="8">
        <f>IF(M616&lt;0,0,M616-K622)</f>
        <v>3436958.2871095887</v>
      </c>
    </row>
    <row r="623" spans="1:13" x14ac:dyDescent="0.15">
      <c r="A623" s="175"/>
      <c r="B623" s="6">
        <v>194</v>
      </c>
      <c r="C623" s="8">
        <f t="shared" si="22"/>
        <v>97982.138083354163</v>
      </c>
      <c r="D623" s="8">
        <f>IF(C623=0,0,-PPMT(Jグレード!$Q$16/12,B623,MAX(Jグレード!$O$15*12),Jグレード!$P$12))</f>
        <v>74201.731989433742</v>
      </c>
      <c r="E623" s="8">
        <f>IF(C623=0,0,-IPMT(Jグレード!$Q$16/12,B623,MAX(Jグレード!$O$15*12),Jグレード!$P$12))</f>
        <v>11306.972239114077</v>
      </c>
      <c r="F623" s="9">
        <f t="shared" si="23"/>
        <v>18016953.850593116</v>
      </c>
      <c r="H623" s="177" t="s">
        <v>106</v>
      </c>
      <c r="I623" s="6"/>
      <c r="J623" s="25"/>
      <c r="K623" s="8"/>
      <c r="L623" s="8"/>
      <c r="M623" s="25"/>
    </row>
    <row r="624" spans="1:13" x14ac:dyDescent="0.15">
      <c r="A624" s="175"/>
      <c r="B624" s="6">
        <v>195</v>
      </c>
      <c r="C624" s="8">
        <f t="shared" si="22"/>
        <v>97982.138083354163</v>
      </c>
      <c r="D624" s="8">
        <f>IF(C624=0,0,-PPMT(Jグレード!$Q$16/12,B624,MAX(Jグレード!$O$15*12),Jグレード!$P$12))</f>
        <v>74248.108071927127</v>
      </c>
      <c r="E624" s="8">
        <f>IF(C624=0,0,-IPMT(Jグレード!$Q$16/12,B624,MAX(Jグレード!$O$15*12),Jグレード!$P$12))</f>
        <v>11260.596156620681</v>
      </c>
      <c r="F624" s="9">
        <f t="shared" si="23"/>
        <v>17942705.742521189</v>
      </c>
      <c r="H624" s="177"/>
      <c r="I624" s="6"/>
      <c r="J624" s="25"/>
      <c r="K624" s="8"/>
      <c r="L624" s="8"/>
      <c r="M624" s="25"/>
    </row>
    <row r="625" spans="1:13" x14ac:dyDescent="0.15">
      <c r="A625" s="175"/>
      <c r="B625" s="6">
        <v>196</v>
      </c>
      <c r="C625" s="8">
        <f t="shared" si="22"/>
        <v>97982.138083354163</v>
      </c>
      <c r="D625" s="8">
        <f>IF(C625=0,0,-PPMT(Jグレード!$Q$16/12,B625,MAX(Jグレード!$O$15*12),Jグレード!$P$12))</f>
        <v>74294.513139472081</v>
      </c>
      <c r="E625" s="8">
        <f>IF(C625=0,0,-IPMT(Jグレード!$Q$16/12,B625,MAX(Jグレード!$O$15*12),Jグレード!$P$12))</f>
        <v>11214.191089075724</v>
      </c>
      <c r="F625" s="9">
        <f t="shared" si="23"/>
        <v>17868411.229381718</v>
      </c>
      <c r="H625" s="177"/>
      <c r="I625" s="6"/>
      <c r="J625" s="25"/>
      <c r="K625" s="8"/>
      <c r="L625" s="8"/>
      <c r="M625" s="25"/>
    </row>
    <row r="626" spans="1:13" x14ac:dyDescent="0.15">
      <c r="A626" s="175"/>
      <c r="B626" s="6">
        <v>197</v>
      </c>
      <c r="C626" s="8">
        <f t="shared" si="22"/>
        <v>97982.138083354163</v>
      </c>
      <c r="D626" s="8">
        <f>IF(C626=0,0,-PPMT(Jグレード!$Q$16/12,B626,MAX(Jグレード!$O$15*12),Jグレード!$P$12))</f>
        <v>74340.947210184255</v>
      </c>
      <c r="E626" s="8">
        <f>IF(C626=0,0,-IPMT(Jグレード!$Q$16/12,B626,MAX(Jグレード!$O$15*12),Jグレード!$P$12))</f>
        <v>11167.757018363558</v>
      </c>
      <c r="F626" s="9">
        <f t="shared" si="23"/>
        <v>17794070.282171533</v>
      </c>
      <c r="H626" s="177"/>
      <c r="I626" s="6"/>
      <c r="J626" s="25"/>
      <c r="K626" s="8"/>
      <c r="L626" s="8"/>
      <c r="M626" s="25"/>
    </row>
    <row r="627" spans="1:13" x14ac:dyDescent="0.15">
      <c r="A627" s="175"/>
      <c r="B627" s="6">
        <v>198</v>
      </c>
      <c r="C627" s="8">
        <f t="shared" si="22"/>
        <v>97982.138083354163</v>
      </c>
      <c r="D627" s="8">
        <f>IF(C627=0,0,-PPMT(Jグレード!$Q$16/12,B627,MAX(Jグレード!$O$15*12),Jグレード!$P$12))</f>
        <v>74387.410302190619</v>
      </c>
      <c r="E627" s="8">
        <f>IF(C627=0,0,-IPMT(Jグレード!$Q$16/12,B627,MAX(Jグレード!$O$15*12),Jグレード!$P$12))</f>
        <v>11121.293926357192</v>
      </c>
      <c r="F627" s="9">
        <f t="shared" si="23"/>
        <v>17719682.871869341</v>
      </c>
      <c r="H627" s="177"/>
      <c r="I627" s="6"/>
      <c r="J627" s="25"/>
      <c r="K627" s="8"/>
      <c r="L627" s="8"/>
      <c r="M627" s="25"/>
    </row>
    <row r="628" spans="1:13" x14ac:dyDescent="0.15">
      <c r="A628" s="175"/>
      <c r="B628" s="6">
        <v>199</v>
      </c>
      <c r="C628" s="8">
        <f t="shared" si="22"/>
        <v>97982.138083354163</v>
      </c>
      <c r="D628" s="8">
        <f>IF(C628=0,0,-PPMT(Jグレード!$Q$16/12,B628,MAX(Jグレード!$O$15*12),Jグレード!$P$12))</f>
        <v>74433.902433629497</v>
      </c>
      <c r="E628" s="8">
        <f>IF(C628=0,0,-IPMT(Jグレード!$Q$16/12,B628,MAX(Jグレード!$O$15*12),Jグレード!$P$12))</f>
        <v>11074.801794918325</v>
      </c>
      <c r="F628" s="9">
        <f t="shared" si="23"/>
        <v>17645248.96943571</v>
      </c>
      <c r="H628" s="177"/>
      <c r="I628" s="6">
        <v>33</v>
      </c>
      <c r="J628" s="8">
        <f>IF(M622&lt;0.01,0,J$196)</f>
        <v>97615.60552677844</v>
      </c>
      <c r="K628" s="8">
        <f>IF(J628=0,0,-PPMT(Jグレード!$Q$16/2,I628,MAX(Jグレード!$O$15*2),Jグレード!$P$13))</f>
        <v>84673.602537908781</v>
      </c>
      <c r="L628" s="8">
        <f>IF(J628=0,0,-IPMT(Jグレード!$Q$16/2,基本!I628,MAX(Jグレード!$O$15*2),Jグレード!$P$13))</f>
        <v>12942.002988869657</v>
      </c>
      <c r="M628" s="8">
        <f>IF(M622&lt;0,0,M622-K628)</f>
        <v>3352284.6845716801</v>
      </c>
    </row>
    <row r="629" spans="1:13" x14ac:dyDescent="0.15">
      <c r="A629" s="175"/>
      <c r="B629" s="6">
        <v>200</v>
      </c>
      <c r="C629" s="8">
        <f t="shared" si="22"/>
        <v>97982.138083354163</v>
      </c>
      <c r="D629" s="8">
        <f>IF(C629=0,0,-PPMT(Jグレード!$Q$16/12,B629,MAX(Jグレード!$O$15*12),Jグレード!$P$12))</f>
        <v>74480.423622650502</v>
      </c>
      <c r="E629" s="8">
        <f>IF(C629=0,0,-IPMT(Jグレード!$Q$16/12,B629,MAX(Jグレード!$O$15*12),Jグレード!$P$12))</f>
        <v>11028.280605897304</v>
      </c>
      <c r="F629" s="9">
        <f t="shared" si="23"/>
        <v>17570768.545813061</v>
      </c>
      <c r="H629" s="177"/>
      <c r="I629" s="6"/>
      <c r="J629" s="25"/>
      <c r="K629" s="8"/>
      <c r="L629" s="8"/>
      <c r="M629" s="25"/>
    </row>
    <row r="630" spans="1:13" x14ac:dyDescent="0.15">
      <c r="A630" s="175"/>
      <c r="B630" s="6">
        <v>201</v>
      </c>
      <c r="C630" s="8">
        <f t="shared" si="22"/>
        <v>97982.138083354163</v>
      </c>
      <c r="D630" s="8">
        <f>IF(C630=0,0,-PPMT(Jグレード!$Q$16/12,B630,MAX(Jグレード!$O$15*12),Jグレード!$P$12))</f>
        <v>74526.973887414657</v>
      </c>
      <c r="E630" s="8">
        <f>IF(C630=0,0,-IPMT(Jグレード!$Q$16/12,B630,MAX(Jグレード!$O$15*12),Jグレード!$P$12))</f>
        <v>10981.730341133147</v>
      </c>
      <c r="F630" s="9">
        <f t="shared" si="23"/>
        <v>17496241.571925648</v>
      </c>
      <c r="H630" s="177"/>
      <c r="I630" s="6"/>
      <c r="J630" s="25"/>
      <c r="K630" s="8"/>
      <c r="L630" s="8"/>
      <c r="M630" s="25"/>
    </row>
    <row r="631" spans="1:13" x14ac:dyDescent="0.15">
      <c r="A631" s="175"/>
      <c r="B631" s="6">
        <v>202</v>
      </c>
      <c r="C631" s="8">
        <f t="shared" si="22"/>
        <v>97982.138083354163</v>
      </c>
      <c r="D631" s="8">
        <f>IF(C631=0,0,-PPMT(Jグレード!$Q$16/12,B631,MAX(Jグレード!$O$15*12),Jグレード!$P$12))</f>
        <v>74573.553246094292</v>
      </c>
      <c r="E631" s="8">
        <f>IF(C631=0,0,-IPMT(Jグレード!$Q$16/12,B631,MAX(Jグレード!$O$15*12),Jグレード!$P$12))</f>
        <v>10935.150982453511</v>
      </c>
      <c r="F631" s="9">
        <f t="shared" si="23"/>
        <v>17421668.018679552</v>
      </c>
      <c r="H631" s="177"/>
      <c r="I631" s="6"/>
      <c r="J631" s="25"/>
      <c r="K631" s="8"/>
      <c r="L631" s="8"/>
      <c r="M631" s="25"/>
    </row>
    <row r="632" spans="1:13" x14ac:dyDescent="0.15">
      <c r="A632" s="175"/>
      <c r="B632" s="6">
        <v>203</v>
      </c>
      <c r="C632" s="8">
        <f t="shared" si="22"/>
        <v>97982.138083354163</v>
      </c>
      <c r="D632" s="8">
        <f>IF(C632=0,0,-PPMT(Jグレード!$Q$16/12,B632,MAX(Jグレード!$O$15*12),Jグレード!$P$12))</f>
        <v>74620.161716873103</v>
      </c>
      <c r="E632" s="8">
        <f>IF(C632=0,0,-IPMT(Jグレード!$Q$16/12,B632,MAX(Jグレード!$O$15*12),Jグレード!$P$12))</f>
        <v>10888.542511674705</v>
      </c>
      <c r="F632" s="9">
        <f t="shared" si="23"/>
        <v>17347047.856962677</v>
      </c>
      <c r="H632" s="177"/>
      <c r="I632" s="6"/>
      <c r="J632" s="25"/>
      <c r="K632" s="8"/>
      <c r="L632" s="8"/>
      <c r="M632" s="25"/>
    </row>
    <row r="633" spans="1:13" x14ac:dyDescent="0.15">
      <c r="A633" s="175"/>
      <c r="B633" s="6">
        <v>204</v>
      </c>
      <c r="C633" s="8">
        <f t="shared" si="22"/>
        <v>97982.138083354163</v>
      </c>
      <c r="D633" s="8">
        <f>IF(C633=0,0,-PPMT(Jグレード!$Q$16/12,B633,MAX(Jグレード!$O$15*12),Jグレード!$P$12))</f>
        <v>74666.799317946163</v>
      </c>
      <c r="E633" s="8">
        <f>IF(C633=0,0,-IPMT(Jグレード!$Q$16/12,B633,MAX(Jグレード!$O$15*12),Jグレード!$P$12))</f>
        <v>10841.904910601659</v>
      </c>
      <c r="F633" s="9">
        <f t="shared" si="23"/>
        <v>17272381.057644732</v>
      </c>
      <c r="H633" s="177"/>
      <c r="I633" s="6"/>
      <c r="J633" s="25"/>
      <c r="K633" s="8"/>
      <c r="L633" s="8"/>
      <c r="M633" s="25"/>
    </row>
    <row r="634" spans="1:13" x14ac:dyDescent="0.15">
      <c r="A634" s="176" t="s">
        <v>107</v>
      </c>
      <c r="B634" s="6">
        <v>205</v>
      </c>
      <c r="C634" s="8">
        <f t="shared" si="22"/>
        <v>97982.138083354163</v>
      </c>
      <c r="D634" s="8">
        <f>IF(C634=0,0,-PPMT(Jグレード!$Q$16/12,B634,MAX(Jグレード!$O$15*12),Jグレード!$P$12))</f>
        <v>74713.466067519868</v>
      </c>
      <c r="E634" s="8">
        <f>IF(C634=0,0,-IPMT(Jグレード!$Q$16/12,B634,MAX(Jグレード!$O$15*12),Jグレード!$P$12))</f>
        <v>10795.238161027941</v>
      </c>
      <c r="F634" s="9">
        <f t="shared" si="23"/>
        <v>17197667.591577213</v>
      </c>
      <c r="H634" s="177"/>
      <c r="I634" s="6">
        <v>34</v>
      </c>
      <c r="J634" s="8">
        <f>IF(M628&lt;0.01,0,J$202)</f>
        <v>97615.60552677844</v>
      </c>
      <c r="K634" s="8">
        <f>IF(J634=0,0,-PPMT(Jグレード!$Q$16/2,I634,MAX(Jグレード!$O$15*2),Jグレード!$P$13))</f>
        <v>84991.128547425949</v>
      </c>
      <c r="L634" s="8">
        <f>IF(J634=0,0,-IPMT(Jグレード!$Q$16/2,基本!I634,MAX(Jグレード!$O$15*2),Jグレード!$P$13))</f>
        <v>12624.476979352501</v>
      </c>
      <c r="M634" s="8">
        <f>IF(M628&lt;0,0,M628-K634)</f>
        <v>3267293.5560242543</v>
      </c>
    </row>
    <row r="635" spans="1:13" x14ac:dyDescent="0.15">
      <c r="A635" s="176"/>
      <c r="B635" s="6">
        <v>206</v>
      </c>
      <c r="C635" s="8">
        <f t="shared" ref="C635:C698" si="24">IF(F634&lt;1,0,C634)</f>
        <v>97982.138083354163</v>
      </c>
      <c r="D635" s="8">
        <f>IF(C635=0,0,-PPMT(Jグレード!$Q$16/12,B635,MAX(Jグレード!$O$15*12),Jグレード!$P$12))</f>
        <v>74760.161983812068</v>
      </c>
      <c r="E635" s="8">
        <f>IF(C635=0,0,-IPMT(Jグレード!$Q$16/12,B635,MAX(Jグレード!$O$15*12),Jグレード!$P$12))</f>
        <v>10748.542244735741</v>
      </c>
      <c r="F635" s="9">
        <f t="shared" ref="F635:F698" si="25">IF(F634&lt;0,0,F634-D635)</f>
        <v>17122907.429593403</v>
      </c>
      <c r="H635" s="178" t="s">
        <v>107</v>
      </c>
      <c r="I635" s="6"/>
      <c r="J635" s="25"/>
      <c r="K635" s="8"/>
      <c r="L635" s="8"/>
      <c r="M635" s="25"/>
    </row>
    <row r="636" spans="1:13" x14ac:dyDescent="0.15">
      <c r="A636" s="176"/>
      <c r="B636" s="6">
        <v>207</v>
      </c>
      <c r="C636" s="8">
        <f t="shared" si="24"/>
        <v>97982.138083354163</v>
      </c>
      <c r="D636" s="8">
        <f>IF(C636=0,0,-PPMT(Jグレード!$Q$16/12,B636,MAX(Jグレード!$O$15*12),Jグレード!$P$12))</f>
        <v>74806.88708505196</v>
      </c>
      <c r="E636" s="8">
        <f>IF(C636=0,0,-IPMT(Jグレード!$Q$16/12,B636,MAX(Jグレード!$O$15*12),Jグレード!$P$12))</f>
        <v>10701.81714349586</v>
      </c>
      <c r="F636" s="9">
        <f t="shared" si="25"/>
        <v>17048100.542508353</v>
      </c>
      <c r="H636" s="178"/>
      <c r="I636" s="6"/>
      <c r="J636" s="25"/>
      <c r="K636" s="8"/>
      <c r="L636" s="8"/>
      <c r="M636" s="25"/>
    </row>
    <row r="637" spans="1:13" x14ac:dyDescent="0.15">
      <c r="A637" s="176"/>
      <c r="B637" s="6">
        <v>208</v>
      </c>
      <c r="C637" s="8">
        <f t="shared" si="24"/>
        <v>97982.138083354163</v>
      </c>
      <c r="D637" s="8">
        <f>IF(C637=0,0,-PPMT(Jグレード!$Q$16/12,B637,MAX(Jグレード!$O$15*12),Jグレード!$P$12))</f>
        <v>74853.641389480108</v>
      </c>
      <c r="E637" s="8">
        <f>IF(C637=0,0,-IPMT(Jグレード!$Q$16/12,B637,MAX(Jグレード!$O$15*12),Jグレード!$P$12))</f>
        <v>10655.062839067701</v>
      </c>
      <c r="F637" s="9">
        <f t="shared" si="25"/>
        <v>16973246.901118871</v>
      </c>
      <c r="H637" s="178"/>
      <c r="I637" s="6"/>
      <c r="J637" s="25"/>
      <c r="K637" s="8"/>
      <c r="L637" s="8"/>
      <c r="M637" s="25"/>
    </row>
    <row r="638" spans="1:13" x14ac:dyDescent="0.15">
      <c r="A638" s="176"/>
      <c r="B638" s="6">
        <v>209</v>
      </c>
      <c r="C638" s="8">
        <f t="shared" si="24"/>
        <v>97982.138083354163</v>
      </c>
      <c r="D638" s="8">
        <f>IF(C638=0,0,-PPMT(Jグレード!$Q$16/12,B638,MAX(Jグレード!$O$15*12),Jグレード!$P$12))</f>
        <v>74900.424915348529</v>
      </c>
      <c r="E638" s="8">
        <f>IF(C638=0,0,-IPMT(Jグレード!$Q$16/12,B638,MAX(Jグレード!$O$15*12),Jグレード!$P$12))</f>
        <v>10608.279313199278</v>
      </c>
      <c r="F638" s="9">
        <f t="shared" si="25"/>
        <v>16898346.476203524</v>
      </c>
      <c r="H638" s="178"/>
      <c r="I638" s="6"/>
      <c r="J638" s="25"/>
      <c r="K638" s="8"/>
      <c r="L638" s="8"/>
      <c r="M638" s="25"/>
    </row>
    <row r="639" spans="1:13" x14ac:dyDescent="0.15">
      <c r="A639" s="176"/>
      <c r="B639" s="6">
        <v>210</v>
      </c>
      <c r="C639" s="8">
        <f t="shared" si="24"/>
        <v>97982.138083354163</v>
      </c>
      <c r="D639" s="8">
        <f>IF(C639=0,0,-PPMT(Jグレード!$Q$16/12,B639,MAX(Jグレード!$O$15*12),Jグレード!$P$12))</f>
        <v>74947.237680920618</v>
      </c>
      <c r="E639" s="8">
        <f>IF(C639=0,0,-IPMT(Jグレード!$Q$16/12,B639,MAX(Jグレード!$O$15*12),Jグレード!$P$12))</f>
        <v>10561.466547627184</v>
      </c>
      <c r="F639" s="9">
        <f t="shared" si="25"/>
        <v>16823399.238522604</v>
      </c>
      <c r="H639" s="178"/>
      <c r="I639" s="6"/>
      <c r="J639" s="25"/>
      <c r="K639" s="8"/>
      <c r="L639" s="8"/>
      <c r="M639" s="25"/>
    </row>
    <row r="640" spans="1:13" x14ac:dyDescent="0.15">
      <c r="A640" s="176"/>
      <c r="B640" s="6">
        <v>211</v>
      </c>
      <c r="C640" s="8">
        <f t="shared" si="24"/>
        <v>97982.138083354163</v>
      </c>
      <c r="D640" s="8">
        <f>IF(C640=0,0,-PPMT(Jグレード!$Q$16/12,B640,MAX(Jグレード!$O$15*12),Jグレード!$P$12))</f>
        <v>74994.079704471209</v>
      </c>
      <c r="E640" s="8">
        <f>IF(C640=0,0,-IPMT(Jグレード!$Q$16/12,B640,MAX(Jグレード!$O$15*12),Jグレード!$P$12))</f>
        <v>10514.624524076609</v>
      </c>
      <c r="F640" s="9">
        <f t="shared" si="25"/>
        <v>16748405.158818133</v>
      </c>
      <c r="H640" s="178"/>
      <c r="I640" s="6">
        <v>35</v>
      </c>
      <c r="J640" s="8">
        <f>IF(M634&lt;0.01,0,J$208)</f>
        <v>97615.60552677844</v>
      </c>
      <c r="K640" s="8">
        <f>IF(J640=0,0,-PPMT(Jグレード!$Q$16/2,I640,MAX(Jグレード!$O$15*2),Jグレード!$P$13))</f>
        <v>85309.845279478788</v>
      </c>
      <c r="L640" s="8">
        <f>IF(J640=0,0,-IPMT(Jグレード!$Q$16/2,基本!I640,MAX(Jグレード!$O$15*2),Jグレード!$P$13))</f>
        <v>12305.760247299651</v>
      </c>
      <c r="M640" s="8">
        <f>IF(M634&lt;0,0,M634-K640)</f>
        <v>3181983.7107447754</v>
      </c>
    </row>
    <row r="641" spans="1:13" x14ac:dyDescent="0.15">
      <c r="A641" s="176"/>
      <c r="B641" s="6">
        <v>212</v>
      </c>
      <c r="C641" s="8">
        <f t="shared" si="24"/>
        <v>97982.138083354163</v>
      </c>
      <c r="D641" s="8">
        <f>IF(C641=0,0,-PPMT(Jグレード!$Q$16/12,B641,MAX(Jグレード!$O$15*12),Jグレード!$P$12))</f>
        <v>75040.9510042865</v>
      </c>
      <c r="E641" s="8">
        <f>IF(C641=0,0,-IPMT(Jグレード!$Q$16/12,B641,MAX(Jグレード!$O$15*12),Jグレード!$P$12))</f>
        <v>10467.753224261314</v>
      </c>
      <c r="F641" s="9">
        <f t="shared" si="25"/>
        <v>16673364.207813846</v>
      </c>
      <c r="H641" s="178"/>
      <c r="I641" s="6"/>
      <c r="J641" s="25"/>
      <c r="K641" s="8"/>
      <c r="L641" s="8"/>
      <c r="M641" s="25"/>
    </row>
    <row r="642" spans="1:13" x14ac:dyDescent="0.15">
      <c r="A642" s="176"/>
      <c r="B642" s="6">
        <v>213</v>
      </c>
      <c r="C642" s="8">
        <f t="shared" si="24"/>
        <v>97982.138083354163</v>
      </c>
      <c r="D642" s="8">
        <f>IF(C642=0,0,-PPMT(Jグレード!$Q$16/12,B642,MAX(Jグレード!$O$15*12),Jグレード!$P$12))</f>
        <v>75087.851598664172</v>
      </c>
      <c r="E642" s="8">
        <f>IF(C642=0,0,-IPMT(Jグレード!$Q$16/12,B642,MAX(Jグレード!$O$15*12),Jグレード!$P$12))</f>
        <v>10420.852629883635</v>
      </c>
      <c r="F642" s="9">
        <f t="shared" si="25"/>
        <v>16598276.356215183</v>
      </c>
      <c r="H642" s="178"/>
      <c r="I642" s="6"/>
      <c r="J642" s="25"/>
      <c r="K642" s="8"/>
      <c r="L642" s="8"/>
      <c r="M642" s="25"/>
    </row>
    <row r="643" spans="1:13" x14ac:dyDescent="0.15">
      <c r="A643" s="176"/>
      <c r="B643" s="6">
        <v>214</v>
      </c>
      <c r="C643" s="8">
        <f t="shared" si="24"/>
        <v>97982.138083354163</v>
      </c>
      <c r="D643" s="8">
        <f>IF(C643=0,0,-PPMT(Jグレード!$Q$16/12,B643,MAX(Jグレード!$O$15*12),Jグレード!$P$12))</f>
        <v>75134.781505913343</v>
      </c>
      <c r="E643" s="8">
        <f>IF(C643=0,0,-IPMT(Jグレード!$Q$16/12,B643,MAX(Jグレード!$O$15*12),Jグレード!$P$12))</f>
        <v>10373.92272263447</v>
      </c>
      <c r="F643" s="9">
        <f t="shared" si="25"/>
        <v>16523141.57470927</v>
      </c>
      <c r="H643" s="178"/>
      <c r="I643" s="6"/>
      <c r="J643" s="25"/>
      <c r="K643" s="8"/>
      <c r="L643" s="8"/>
      <c r="M643" s="25"/>
    </row>
    <row r="644" spans="1:13" x14ac:dyDescent="0.15">
      <c r="A644" s="176"/>
      <c r="B644" s="6">
        <v>215</v>
      </c>
      <c r="C644" s="8">
        <f t="shared" si="24"/>
        <v>97982.138083354163</v>
      </c>
      <c r="D644" s="8">
        <f>IF(C644=0,0,-PPMT(Jグレード!$Q$16/12,B644,MAX(Jグレード!$O$15*12),Jグレード!$P$12))</f>
        <v>75181.740744354538</v>
      </c>
      <c r="E644" s="8">
        <f>IF(C644=0,0,-IPMT(Jグレード!$Q$16/12,B644,MAX(Jグレード!$O$15*12),Jグレード!$P$12))</f>
        <v>10326.963484193275</v>
      </c>
      <c r="F644" s="9">
        <f t="shared" si="25"/>
        <v>16447959.833964916</v>
      </c>
      <c r="H644" s="178"/>
      <c r="I644" s="6"/>
      <c r="J644" s="25"/>
      <c r="K644" s="8"/>
      <c r="L644" s="8"/>
      <c r="M644" s="25"/>
    </row>
    <row r="645" spans="1:13" x14ac:dyDescent="0.15">
      <c r="A645" s="176"/>
      <c r="B645" s="6">
        <v>216</v>
      </c>
      <c r="C645" s="8">
        <f t="shared" si="24"/>
        <v>97982.138083354163</v>
      </c>
      <c r="D645" s="8">
        <f>IF(C645=0,0,-PPMT(Jグレード!$Q$16/12,B645,MAX(Jグレード!$O$15*12),Jグレード!$P$12))</f>
        <v>75228.729332319766</v>
      </c>
      <c r="E645" s="8">
        <f>IF(C645=0,0,-IPMT(Jグレード!$Q$16/12,B645,MAX(Jグレード!$O$15*12),Jグレード!$P$12))</f>
        <v>10279.974896228054</v>
      </c>
      <c r="F645" s="9">
        <f t="shared" si="25"/>
        <v>16372731.104632596</v>
      </c>
      <c r="H645" s="178"/>
      <c r="I645" s="6"/>
      <c r="J645" s="25"/>
      <c r="K645" s="8"/>
      <c r="L645" s="8"/>
      <c r="M645" s="25"/>
    </row>
    <row r="646" spans="1:13" x14ac:dyDescent="0.15">
      <c r="A646" s="175" t="s">
        <v>108</v>
      </c>
      <c r="B646" s="6">
        <v>217</v>
      </c>
      <c r="C646" s="8">
        <f t="shared" si="24"/>
        <v>97982.138083354163</v>
      </c>
      <c r="D646" s="8">
        <f>IF(C646=0,0,-PPMT(Jグレード!$Q$16/12,B646,MAX(Jグレード!$O$15*12),Jグレード!$P$12))</f>
        <v>75275.747288152459</v>
      </c>
      <c r="E646" s="8">
        <f>IF(C646=0,0,-IPMT(Jグレード!$Q$16/12,B646,MAX(Jグレード!$O$15*12),Jグレード!$P$12))</f>
        <v>10232.956940395354</v>
      </c>
      <c r="F646" s="9">
        <f t="shared" si="25"/>
        <v>16297455.357344443</v>
      </c>
      <c r="H646" s="178"/>
      <c r="I646" s="6">
        <v>36</v>
      </c>
      <c r="J646" s="8">
        <f>IF(M640&lt;0.01,0,J$214)</f>
        <v>97615.60552677844</v>
      </c>
      <c r="K646" s="8">
        <f>IF(J646=0,0,-PPMT(Jグレード!$Q$16/2,I646,MAX(Jグレード!$O$15*2),Jグレード!$P$13))</f>
        <v>85629.757199276835</v>
      </c>
      <c r="L646" s="8">
        <f>IF(J646=0,0,-IPMT(Jグレード!$Q$16/2,基本!I646,MAX(Jグレード!$O$15*2),Jグレード!$P$13))</f>
        <v>11985.848327501608</v>
      </c>
      <c r="M646" s="8">
        <f>IF(M640&lt;0,0,M640-K646)</f>
        <v>3096353.9535454987</v>
      </c>
    </row>
    <row r="647" spans="1:13" x14ac:dyDescent="0.15">
      <c r="A647" s="175"/>
      <c r="B647" s="6">
        <v>218</v>
      </c>
      <c r="C647" s="8">
        <f t="shared" si="24"/>
        <v>97982.138083354163</v>
      </c>
      <c r="D647" s="8">
        <f>IF(C647=0,0,-PPMT(Jグレード!$Q$16/12,B647,MAX(Jグレード!$O$15*12),Jグレード!$P$12))</f>
        <v>75322.794630207558</v>
      </c>
      <c r="E647" s="8">
        <f>IF(C647=0,0,-IPMT(Jグレード!$Q$16/12,B647,MAX(Jグレード!$O$15*12),Jグレード!$P$12))</f>
        <v>10185.909598340257</v>
      </c>
      <c r="F647" s="9">
        <f t="shared" si="25"/>
        <v>16222132.562714236</v>
      </c>
      <c r="H647" s="177" t="s">
        <v>108</v>
      </c>
      <c r="I647" s="6"/>
      <c r="J647" s="25"/>
      <c r="K647" s="8"/>
      <c r="L647" s="8"/>
      <c r="M647" s="25"/>
    </row>
    <row r="648" spans="1:13" x14ac:dyDescent="0.15">
      <c r="A648" s="175"/>
      <c r="B648" s="6">
        <v>219</v>
      </c>
      <c r="C648" s="8">
        <f t="shared" si="24"/>
        <v>97982.138083354163</v>
      </c>
      <c r="D648" s="8">
        <f>IF(C648=0,0,-PPMT(Jグレード!$Q$16/12,B648,MAX(Jグレード!$O$15*12),Jグレード!$P$12))</f>
        <v>75369.871376851443</v>
      </c>
      <c r="E648" s="8">
        <f>IF(C648=0,0,-IPMT(Jグレード!$Q$16/12,B648,MAX(Jグレード!$O$15*12),Jグレード!$P$12))</f>
        <v>10138.832851696379</v>
      </c>
      <c r="F648" s="9">
        <f t="shared" si="25"/>
        <v>16146762.691337384</v>
      </c>
      <c r="H648" s="177"/>
      <c r="I648" s="6"/>
      <c r="J648" s="25"/>
      <c r="K648" s="8"/>
      <c r="L648" s="8"/>
      <c r="M648" s="25"/>
    </row>
    <row r="649" spans="1:13" x14ac:dyDescent="0.15">
      <c r="A649" s="175"/>
      <c r="B649" s="6">
        <v>220</v>
      </c>
      <c r="C649" s="8">
        <f t="shared" si="24"/>
        <v>97982.138083354163</v>
      </c>
      <c r="D649" s="8">
        <f>IF(C649=0,0,-PPMT(Jグレード!$Q$16/12,B649,MAX(Jグレード!$O$15*12),Jグレード!$P$12))</f>
        <v>75416.977546461974</v>
      </c>
      <c r="E649" s="8">
        <f>IF(C649=0,0,-IPMT(Jグレード!$Q$16/12,B649,MAX(Jグレード!$O$15*12),Jグレード!$P$12))</f>
        <v>10091.726682085848</v>
      </c>
      <c r="F649" s="9">
        <f t="shared" si="25"/>
        <v>16071345.713790921</v>
      </c>
      <c r="H649" s="177"/>
      <c r="I649" s="6"/>
      <c r="J649" s="25"/>
      <c r="K649" s="8"/>
      <c r="L649" s="8"/>
      <c r="M649" s="25"/>
    </row>
    <row r="650" spans="1:13" x14ac:dyDescent="0.15">
      <c r="A650" s="175"/>
      <c r="B650" s="6">
        <v>221</v>
      </c>
      <c r="C650" s="8">
        <f t="shared" si="24"/>
        <v>97982.138083354163</v>
      </c>
      <c r="D650" s="8">
        <f>IF(C650=0,0,-PPMT(Jグレード!$Q$16/12,B650,MAX(Jグレード!$O$15*12),Jグレード!$P$12))</f>
        <v>75464.11315742851</v>
      </c>
      <c r="E650" s="8">
        <f>IF(C650=0,0,-IPMT(Jグレード!$Q$16/12,B650,MAX(Jグレード!$O$15*12),Jグレード!$P$12))</f>
        <v>10044.591071119306</v>
      </c>
      <c r="F650" s="9">
        <f t="shared" si="25"/>
        <v>15995881.600633493</v>
      </c>
      <c r="H650" s="177"/>
      <c r="I650" s="6"/>
      <c r="J650" s="25"/>
      <c r="K650" s="8"/>
      <c r="L650" s="8"/>
      <c r="M650" s="25"/>
    </row>
    <row r="651" spans="1:13" x14ac:dyDescent="0.15">
      <c r="A651" s="175"/>
      <c r="B651" s="6">
        <v>222</v>
      </c>
      <c r="C651" s="8">
        <f t="shared" si="24"/>
        <v>97982.138083354163</v>
      </c>
      <c r="D651" s="8">
        <f>IF(C651=0,0,-PPMT(Jグレード!$Q$16/12,B651,MAX(Jグレード!$O$15*12),Jグレード!$P$12))</f>
        <v>75511.278228151903</v>
      </c>
      <c r="E651" s="8">
        <f>IF(C651=0,0,-IPMT(Jグレード!$Q$16/12,B651,MAX(Jグレード!$O$15*12),Jグレード!$P$12))</f>
        <v>9997.4260003959134</v>
      </c>
      <c r="F651" s="9">
        <f t="shared" si="25"/>
        <v>15920370.32240534</v>
      </c>
      <c r="H651" s="177"/>
      <c r="I651" s="6"/>
      <c r="J651" s="25"/>
      <c r="K651" s="8"/>
      <c r="L651" s="8"/>
      <c r="M651" s="25"/>
    </row>
    <row r="652" spans="1:13" x14ac:dyDescent="0.15">
      <c r="A652" s="175"/>
      <c r="B652" s="6">
        <v>223</v>
      </c>
      <c r="C652" s="8">
        <f t="shared" si="24"/>
        <v>97982.138083354163</v>
      </c>
      <c r="D652" s="8">
        <f>IF(C652=0,0,-PPMT(Jグレード!$Q$16/12,B652,MAX(Jグレード!$O$15*12),Jグレード!$P$12))</f>
        <v>75558.472777044502</v>
      </c>
      <c r="E652" s="8">
        <f>IF(C652=0,0,-IPMT(Jグレード!$Q$16/12,B652,MAX(Jグレード!$O$15*12),Jグレード!$P$12))</f>
        <v>9950.2314515033195</v>
      </c>
      <c r="F652" s="9">
        <f t="shared" si="25"/>
        <v>15844811.849628296</v>
      </c>
      <c r="H652" s="177"/>
      <c r="I652" s="6">
        <v>37</v>
      </c>
      <c r="J652" s="8">
        <f>IF(M646&lt;0.01,0,J$220)</f>
        <v>97615.60552677844</v>
      </c>
      <c r="K652" s="8">
        <f>IF(J652=0,0,-PPMT(Jグレード!$Q$16/2,I652,MAX(Jグレード!$O$15*2),Jグレード!$P$13))</f>
        <v>85950.868788774111</v>
      </c>
      <c r="L652" s="8">
        <f>IF(J652=0,0,-IPMT(Jグレード!$Q$16/2,基本!I652,MAX(Jグレード!$O$15*2),Jグレード!$P$13))</f>
        <v>11664.736738004318</v>
      </c>
      <c r="M652" s="8">
        <f>IF(M646&lt;0,0,M646-K652)</f>
        <v>3010403.0847567245</v>
      </c>
    </row>
    <row r="653" spans="1:13" x14ac:dyDescent="0.15">
      <c r="A653" s="175"/>
      <c r="B653" s="6">
        <v>224</v>
      </c>
      <c r="C653" s="8">
        <f t="shared" si="24"/>
        <v>97982.138083354163</v>
      </c>
      <c r="D653" s="8">
        <f>IF(C653=0,0,-PPMT(Jグレード!$Q$16/12,B653,MAX(Jグレード!$O$15*12),Jグレード!$P$12))</f>
        <v>75605.696822530139</v>
      </c>
      <c r="E653" s="8">
        <f>IF(C653=0,0,-IPMT(Jグレード!$Q$16/12,B653,MAX(Jグレード!$O$15*12),Jグレード!$P$12))</f>
        <v>9903.0074060176667</v>
      </c>
      <c r="F653" s="9">
        <f t="shared" si="25"/>
        <v>15769206.152805766</v>
      </c>
      <c r="H653" s="177"/>
      <c r="I653" s="6"/>
      <c r="J653" s="25"/>
      <c r="K653" s="8"/>
      <c r="L653" s="8"/>
      <c r="M653" s="25"/>
    </row>
    <row r="654" spans="1:13" x14ac:dyDescent="0.15">
      <c r="A654" s="175"/>
      <c r="B654" s="6">
        <v>225</v>
      </c>
      <c r="C654" s="8">
        <f t="shared" si="24"/>
        <v>97982.138083354163</v>
      </c>
      <c r="D654" s="8">
        <f>IF(C654=0,0,-PPMT(Jグレード!$Q$16/12,B654,MAX(Jグレード!$O$15*12),Jグレード!$P$12))</f>
        <v>75652.950383044226</v>
      </c>
      <c r="E654" s="8">
        <f>IF(C654=0,0,-IPMT(Jグレード!$Q$16/12,B654,MAX(Jグレード!$O$15*12),Jグレード!$P$12))</f>
        <v>9855.7538455035847</v>
      </c>
      <c r="F654" s="9">
        <f t="shared" si="25"/>
        <v>15693553.202422721</v>
      </c>
      <c r="H654" s="177"/>
      <c r="I654" s="6"/>
      <c r="J654" s="25"/>
      <c r="K654" s="8"/>
      <c r="L654" s="8"/>
      <c r="M654" s="25"/>
    </row>
    <row r="655" spans="1:13" x14ac:dyDescent="0.15">
      <c r="A655" s="175"/>
      <c r="B655" s="6">
        <v>226</v>
      </c>
      <c r="C655" s="8">
        <f t="shared" si="24"/>
        <v>97982.138083354163</v>
      </c>
      <c r="D655" s="8">
        <f>IF(C655=0,0,-PPMT(Jグレード!$Q$16/12,B655,MAX(Jグレード!$O$15*12),Jグレード!$P$12))</f>
        <v>75700.233477033631</v>
      </c>
      <c r="E655" s="8">
        <f>IF(C655=0,0,-IPMT(Jグレード!$Q$16/12,B655,MAX(Jグレード!$O$15*12),Jグレード!$P$12))</f>
        <v>9808.4707515141836</v>
      </c>
      <c r="F655" s="9">
        <f t="shared" si="25"/>
        <v>15617852.968945688</v>
      </c>
      <c r="H655" s="177"/>
      <c r="I655" s="6"/>
      <c r="J655" s="25"/>
      <c r="K655" s="8"/>
      <c r="L655" s="8"/>
      <c r="M655" s="25"/>
    </row>
    <row r="656" spans="1:13" x14ac:dyDescent="0.15">
      <c r="A656" s="175"/>
      <c r="B656" s="6">
        <v>227</v>
      </c>
      <c r="C656" s="8">
        <f t="shared" si="24"/>
        <v>97982.138083354163</v>
      </c>
      <c r="D656" s="8">
        <f>IF(C656=0,0,-PPMT(Jグレード!$Q$16/12,B656,MAX(Jグレード!$O$15*12),Jグレード!$P$12))</f>
        <v>75747.546122956774</v>
      </c>
      <c r="E656" s="8">
        <f>IF(C656=0,0,-IPMT(Jグレード!$Q$16/12,B656,MAX(Jグレード!$O$15*12),Jグレード!$P$12))</f>
        <v>9761.1581055910374</v>
      </c>
      <c r="F656" s="9">
        <f t="shared" si="25"/>
        <v>15542105.422822731</v>
      </c>
      <c r="H656" s="177"/>
      <c r="I656" s="6"/>
      <c r="J656" s="25"/>
      <c r="K656" s="8"/>
      <c r="L656" s="8"/>
      <c r="M656" s="25"/>
    </row>
    <row r="657" spans="1:13" x14ac:dyDescent="0.15">
      <c r="A657" s="175"/>
      <c r="B657" s="6">
        <v>228</v>
      </c>
      <c r="C657" s="8">
        <f t="shared" si="24"/>
        <v>97982.138083354163</v>
      </c>
      <c r="D657" s="8">
        <f>IF(C657=0,0,-PPMT(Jグレード!$Q$16/12,B657,MAX(Jグレード!$O$15*12),Jグレード!$P$12))</f>
        <v>75794.888339283629</v>
      </c>
      <c r="E657" s="8">
        <f>IF(C657=0,0,-IPMT(Jグレード!$Q$16/12,B657,MAX(Jグレード!$O$15*12),Jグレード!$P$12))</f>
        <v>9713.8158892641895</v>
      </c>
      <c r="F657" s="9">
        <f t="shared" si="25"/>
        <v>15466310.534483448</v>
      </c>
      <c r="H657" s="177"/>
      <c r="I657" s="6"/>
      <c r="J657" s="25"/>
      <c r="K657" s="8"/>
      <c r="L657" s="8"/>
      <c r="M657" s="25"/>
    </row>
    <row r="658" spans="1:13" x14ac:dyDescent="0.15">
      <c r="A658" s="176" t="s">
        <v>109</v>
      </c>
      <c r="B658" s="6">
        <v>229</v>
      </c>
      <c r="C658" s="8">
        <f t="shared" si="24"/>
        <v>97982.138083354163</v>
      </c>
      <c r="D658" s="8">
        <f>IF(C658=0,0,-PPMT(Jグレード!$Q$16/12,B658,MAX(Jグレード!$O$15*12),Jグレード!$P$12))</f>
        <v>75842.260144495667</v>
      </c>
      <c r="E658" s="8">
        <f>IF(C658=0,0,-IPMT(Jグレード!$Q$16/12,B658,MAX(Jグレード!$O$15*12),Jグレード!$P$12))</f>
        <v>9666.4440840521365</v>
      </c>
      <c r="F658" s="9">
        <f t="shared" si="25"/>
        <v>15390468.274338951</v>
      </c>
      <c r="H658" s="177"/>
      <c r="I658" s="6">
        <v>38</v>
      </c>
      <c r="J658" s="8">
        <f>IF(M652&lt;0.01,0,J$226)</f>
        <v>97615.60552677844</v>
      </c>
      <c r="K658" s="8">
        <f>IF(J658=0,0,-PPMT(Jグレード!$Q$16/2,I658,MAX(Jグレード!$O$15*2),Jグレード!$P$13))</f>
        <v>86273.184546732038</v>
      </c>
      <c r="L658" s="8">
        <f>IF(J658=0,0,-IPMT(Jグレード!$Q$16/2,基本!I658,MAX(Jグレード!$O$15*2),Jグレード!$P$13))</f>
        <v>11342.420980046414</v>
      </c>
      <c r="M658" s="8">
        <f>IF(M652&lt;0,0,M652-K658)</f>
        <v>2924129.9002099927</v>
      </c>
    </row>
    <row r="659" spans="1:13" x14ac:dyDescent="0.15">
      <c r="A659" s="176"/>
      <c r="B659" s="6">
        <v>230</v>
      </c>
      <c r="C659" s="8">
        <f t="shared" si="24"/>
        <v>97982.138083354163</v>
      </c>
      <c r="D659" s="8">
        <f>IF(C659=0,0,-PPMT(Jグレード!$Q$16/12,B659,MAX(Jグレード!$O$15*12),Jグレード!$P$12))</f>
        <v>75889.661557085987</v>
      </c>
      <c r="E659" s="8">
        <f>IF(C659=0,0,-IPMT(Jグレード!$Q$16/12,B659,MAX(Jグレード!$O$15*12),Jグレード!$P$12))</f>
        <v>9619.0426714618261</v>
      </c>
      <c r="F659" s="9">
        <f t="shared" si="25"/>
        <v>15314578.612781866</v>
      </c>
      <c r="H659" s="178" t="s">
        <v>109</v>
      </c>
      <c r="I659" s="6"/>
      <c r="J659" s="25"/>
      <c r="K659" s="8"/>
      <c r="L659" s="8"/>
      <c r="M659" s="25"/>
    </row>
    <row r="660" spans="1:13" x14ac:dyDescent="0.15">
      <c r="A660" s="176"/>
      <c r="B660" s="6">
        <v>231</v>
      </c>
      <c r="C660" s="8">
        <f t="shared" si="24"/>
        <v>97982.138083354163</v>
      </c>
      <c r="D660" s="8">
        <f>IF(C660=0,0,-PPMT(Jグレード!$Q$16/12,B660,MAX(Jグレード!$O$15*12),Jグレード!$P$12))</f>
        <v>75937.092595559167</v>
      </c>
      <c r="E660" s="8">
        <f>IF(C660=0,0,-IPMT(Jグレード!$Q$16/12,B660,MAX(Jグレード!$O$15*12),Jグレード!$P$12))</f>
        <v>9571.6116329886481</v>
      </c>
      <c r="F660" s="9">
        <f t="shared" si="25"/>
        <v>15238641.520186307</v>
      </c>
      <c r="H660" s="178"/>
      <c r="I660" s="6"/>
      <c r="J660" s="25"/>
      <c r="K660" s="8"/>
      <c r="L660" s="8"/>
      <c r="M660" s="25"/>
    </row>
    <row r="661" spans="1:13" x14ac:dyDescent="0.15">
      <c r="A661" s="176"/>
      <c r="B661" s="6">
        <v>232</v>
      </c>
      <c r="C661" s="8">
        <f t="shared" si="24"/>
        <v>97982.138083354163</v>
      </c>
      <c r="D661" s="8">
        <f>IF(C661=0,0,-PPMT(Jグレード!$Q$16/12,B661,MAX(Jグレード!$O$15*12),Jグレード!$P$12))</f>
        <v>75984.553278431398</v>
      </c>
      <c r="E661" s="8">
        <f>IF(C661=0,0,-IPMT(Jグレード!$Q$16/12,B661,MAX(Jグレード!$O$15*12),Jグレード!$P$12))</f>
        <v>9524.1509501164219</v>
      </c>
      <c r="F661" s="9">
        <f t="shared" si="25"/>
        <v>15162656.966907876</v>
      </c>
      <c r="H661" s="178"/>
      <c r="I661" s="6"/>
      <c r="J661" s="25"/>
      <c r="K661" s="8"/>
      <c r="L661" s="8"/>
      <c r="M661" s="25"/>
    </row>
    <row r="662" spans="1:13" x14ac:dyDescent="0.15">
      <c r="A662" s="176"/>
      <c r="B662" s="6">
        <v>233</v>
      </c>
      <c r="C662" s="8">
        <f t="shared" si="24"/>
        <v>97982.138083354163</v>
      </c>
      <c r="D662" s="8">
        <f>IF(C662=0,0,-PPMT(Jグレード!$Q$16/12,B662,MAX(Jグレード!$O$15*12),Jグレード!$P$12))</f>
        <v>76032.043624230413</v>
      </c>
      <c r="E662" s="8">
        <f>IF(C662=0,0,-IPMT(Jグレード!$Q$16/12,B662,MAX(Jグレード!$O$15*12),Jグレード!$P$12))</f>
        <v>9476.6606043174033</v>
      </c>
      <c r="F662" s="9">
        <f t="shared" si="25"/>
        <v>15086624.923283646</v>
      </c>
      <c r="H662" s="178"/>
      <c r="I662" s="6"/>
      <c r="J662" s="25"/>
      <c r="K662" s="8"/>
      <c r="L662" s="8"/>
      <c r="M662" s="25"/>
    </row>
    <row r="663" spans="1:13" x14ac:dyDescent="0.15">
      <c r="A663" s="176"/>
      <c r="B663" s="6">
        <v>234</v>
      </c>
      <c r="C663" s="8">
        <f t="shared" si="24"/>
        <v>97982.138083354163</v>
      </c>
      <c r="D663" s="8">
        <f>IF(C663=0,0,-PPMT(Jグレード!$Q$16/12,B663,MAX(Jグレード!$O$15*12),Jグレード!$P$12))</f>
        <v>76079.563651495555</v>
      </c>
      <c r="E663" s="8">
        <f>IF(C663=0,0,-IPMT(Jグレード!$Q$16/12,B663,MAX(Jグレード!$O$15*12),Jグレード!$P$12))</f>
        <v>9429.1405770522597</v>
      </c>
      <c r="F663" s="9">
        <f t="shared" si="25"/>
        <v>15010545.359632151</v>
      </c>
      <c r="H663" s="178"/>
      <c r="I663" s="6"/>
      <c r="J663" s="25"/>
      <c r="K663" s="8"/>
      <c r="L663" s="8"/>
      <c r="M663" s="25"/>
    </row>
    <row r="664" spans="1:13" x14ac:dyDescent="0.15">
      <c r="A664" s="176"/>
      <c r="B664" s="6">
        <v>235</v>
      </c>
      <c r="C664" s="8">
        <f t="shared" si="24"/>
        <v>97982.138083354163</v>
      </c>
      <c r="D664" s="8">
        <f>IF(C664=0,0,-PPMT(Jグレード!$Q$16/12,B664,MAX(Jグレード!$O$15*12),Jグレード!$P$12))</f>
        <v>76127.113378777736</v>
      </c>
      <c r="E664" s="8">
        <f>IF(C664=0,0,-IPMT(Jグレード!$Q$16/12,B664,MAX(Jグレード!$O$15*12),Jグレード!$P$12))</f>
        <v>9381.5908497700748</v>
      </c>
      <c r="F664" s="9">
        <f t="shared" si="25"/>
        <v>14934418.246253373</v>
      </c>
      <c r="H664" s="178"/>
      <c r="I664" s="6">
        <v>39</v>
      </c>
      <c r="J664" s="8">
        <f>IF(M658&lt;0.01,0,J$232)</f>
        <v>97615.60552677844</v>
      </c>
      <c r="K664" s="8">
        <f>IF(J664=0,0,-PPMT(Jグレード!$Q$16/2,I664,MAX(Jグレード!$O$15*2),Jグレード!$P$13))</f>
        <v>86596.70898878228</v>
      </c>
      <c r="L664" s="8">
        <f>IF(J664=0,0,-IPMT(Jグレード!$Q$16/2,基本!I664,MAX(Jグレード!$O$15*2),Jグレード!$P$13))</f>
        <v>11018.89653799617</v>
      </c>
      <c r="M664" s="8">
        <f>IF(M658&lt;0,0,M658-K664)</f>
        <v>2837533.1912212102</v>
      </c>
    </row>
    <row r="665" spans="1:13" x14ac:dyDescent="0.15">
      <c r="A665" s="176"/>
      <c r="B665" s="6">
        <v>236</v>
      </c>
      <c r="C665" s="8">
        <f t="shared" si="24"/>
        <v>97982.138083354163</v>
      </c>
      <c r="D665" s="8">
        <f>IF(C665=0,0,-PPMT(Jグレード!$Q$16/12,B665,MAX(Jグレード!$O$15*12),Jグレード!$P$12))</f>
        <v>76174.692824639482</v>
      </c>
      <c r="E665" s="8">
        <f>IF(C665=0,0,-IPMT(Jグレード!$Q$16/12,B665,MAX(Jグレード!$O$15*12),Jグレード!$P$12))</f>
        <v>9334.0114039083401</v>
      </c>
      <c r="F665" s="9">
        <f t="shared" si="25"/>
        <v>14858243.553428734</v>
      </c>
      <c r="H665" s="178"/>
      <c r="I665" s="6"/>
      <c r="J665" s="25"/>
      <c r="K665" s="8"/>
      <c r="L665" s="8"/>
      <c r="M665" s="25"/>
    </row>
    <row r="666" spans="1:13" x14ac:dyDescent="0.15">
      <c r="A666" s="176"/>
      <c r="B666" s="6">
        <v>237</v>
      </c>
      <c r="C666" s="8">
        <f t="shared" si="24"/>
        <v>97982.138083354163</v>
      </c>
      <c r="D666" s="8">
        <f>IF(C666=0,0,-PPMT(Jグレード!$Q$16/12,B666,MAX(Jグレード!$O$15*12),Jグレード!$P$12))</f>
        <v>76222.302007654886</v>
      </c>
      <c r="E666" s="8">
        <f>IF(C666=0,0,-IPMT(Jグレード!$Q$16/12,B666,MAX(Jグレード!$O$15*12),Jグレード!$P$12))</f>
        <v>9286.4022208929382</v>
      </c>
      <c r="F666" s="9">
        <f t="shared" si="25"/>
        <v>14782021.251421079</v>
      </c>
      <c r="H666" s="178"/>
      <c r="I666" s="6"/>
      <c r="J666" s="25"/>
      <c r="K666" s="8"/>
      <c r="L666" s="8"/>
      <c r="M666" s="25"/>
    </row>
    <row r="667" spans="1:13" x14ac:dyDescent="0.15">
      <c r="A667" s="176"/>
      <c r="B667" s="6">
        <v>238</v>
      </c>
      <c r="C667" s="8">
        <f t="shared" si="24"/>
        <v>97982.138083354163</v>
      </c>
      <c r="D667" s="8">
        <f>IF(C667=0,0,-PPMT(Jグレード!$Q$16/12,B667,MAX(Jグレード!$O$15*12),Jグレード!$P$12))</f>
        <v>76269.940946409653</v>
      </c>
      <c r="E667" s="8">
        <f>IF(C667=0,0,-IPMT(Jグレード!$Q$16/12,B667,MAX(Jグレード!$O$15*12),Jグレード!$P$12))</f>
        <v>9238.763282138154</v>
      </c>
      <c r="F667" s="9">
        <f t="shared" si="25"/>
        <v>14705751.31047467</v>
      </c>
      <c r="H667" s="178"/>
      <c r="I667" s="6"/>
      <c r="J667" s="25"/>
      <c r="K667" s="8"/>
      <c r="L667" s="8"/>
      <c r="M667" s="25"/>
    </row>
    <row r="668" spans="1:13" x14ac:dyDescent="0.15">
      <c r="A668" s="176"/>
      <c r="B668" s="6">
        <v>239</v>
      </c>
      <c r="C668" s="8">
        <f t="shared" si="24"/>
        <v>97982.138083354163</v>
      </c>
      <c r="D668" s="8">
        <f>IF(C668=0,0,-PPMT(Jグレード!$Q$16/12,B668,MAX(Jグレード!$O$15*12),Jグレード!$P$12))</f>
        <v>76317.609659501162</v>
      </c>
      <c r="E668" s="8">
        <f>IF(C668=0,0,-IPMT(Jグレード!$Q$16/12,B668,MAX(Jグレード!$O$15*12),Jグレード!$P$12))</f>
        <v>9191.0945690466488</v>
      </c>
      <c r="F668" s="9">
        <f t="shared" si="25"/>
        <v>14629433.700815169</v>
      </c>
      <c r="H668" s="178"/>
      <c r="I668" s="6"/>
      <c r="J668" s="25"/>
      <c r="K668" s="8"/>
      <c r="L668" s="8"/>
      <c r="M668" s="25"/>
    </row>
    <row r="669" spans="1:13" x14ac:dyDescent="0.15">
      <c r="A669" s="176"/>
      <c r="B669" s="6">
        <v>240</v>
      </c>
      <c r="C669" s="8">
        <f t="shared" si="24"/>
        <v>97982.138083354163</v>
      </c>
      <c r="D669" s="8">
        <f>IF(C669=0,0,-PPMT(Jグレード!$Q$16/12,B669,MAX(Jグレード!$O$15*12),Jグレード!$P$12))</f>
        <v>76365.308165538343</v>
      </c>
      <c r="E669" s="8">
        <f>IF(C669=0,0,-IPMT(Jグレード!$Q$16/12,B669,MAX(Jグレード!$O$15*12),Jグレード!$P$12))</f>
        <v>9143.3960630094607</v>
      </c>
      <c r="F669" s="9">
        <f t="shared" si="25"/>
        <v>14553068.39264963</v>
      </c>
      <c r="H669" s="178"/>
      <c r="I669" s="6"/>
      <c r="J669" s="25"/>
      <c r="K669" s="8"/>
      <c r="L669" s="8"/>
      <c r="M669" s="25"/>
    </row>
    <row r="670" spans="1:13" x14ac:dyDescent="0.15">
      <c r="A670" s="175" t="s">
        <v>110</v>
      </c>
      <c r="B670" s="6">
        <v>241</v>
      </c>
      <c r="C670" s="8">
        <f t="shared" si="24"/>
        <v>97982.138083354163</v>
      </c>
      <c r="D670" s="8">
        <f>IF(C670=0,0,-PPMT(Jグレード!$Q$16/12,B670,MAX(Jグレード!$O$15*12),Jグレード!$P$12))</f>
        <v>76413.036483141812</v>
      </c>
      <c r="E670" s="8">
        <f>IF(C670=0,0,-IPMT(Jグレード!$Q$16/12,B670,MAX(Jグレード!$O$15*12),Jグレード!$P$12))</f>
        <v>9095.6677454059991</v>
      </c>
      <c r="F670" s="9">
        <f t="shared" si="25"/>
        <v>14476655.356166488</v>
      </c>
      <c r="H670" s="178"/>
      <c r="I670" s="6">
        <v>40</v>
      </c>
      <c r="J670" s="8">
        <f>IF(M664&lt;0.01,0,J$238)</f>
        <v>97615.60552677844</v>
      </c>
      <c r="K670" s="8">
        <f>IF(J670=0,0,-PPMT(Jグレード!$Q$16/2,I670,MAX(Jグレード!$O$15*2),Jグレード!$P$13))</f>
        <v>86921.446647490215</v>
      </c>
      <c r="L670" s="8">
        <f>IF(J670=0,0,-IPMT(Jグレード!$Q$16/2,基本!I670,MAX(Jグレード!$O$15*2),Jグレード!$P$13))</f>
        <v>10694.158879288236</v>
      </c>
      <c r="M670" s="8">
        <f>IF(M664&lt;0,0,M664-K670)</f>
        <v>2750611.7445737198</v>
      </c>
    </row>
    <row r="671" spans="1:13" x14ac:dyDescent="0.15">
      <c r="A671" s="175"/>
      <c r="B671" s="6">
        <v>242</v>
      </c>
      <c r="C671" s="8">
        <f t="shared" si="24"/>
        <v>97982.138083354163</v>
      </c>
      <c r="D671" s="8">
        <f>IF(C671=0,0,-PPMT(Jグレード!$Q$16/12,B671,MAX(Jグレード!$O$15*12),Jグレード!$P$12))</f>
        <v>76460.794630943783</v>
      </c>
      <c r="E671" s="8">
        <f>IF(C671=0,0,-IPMT(Jグレード!$Q$16/12,B671,MAX(Jグレード!$O$15*12),Jグレード!$P$12))</f>
        <v>9047.9095976040371</v>
      </c>
      <c r="F671" s="9">
        <f t="shared" si="25"/>
        <v>14400194.561535545</v>
      </c>
      <c r="H671" s="177" t="s">
        <v>110</v>
      </c>
      <c r="I671" s="6"/>
      <c r="J671" s="25"/>
      <c r="K671" s="8"/>
      <c r="L671" s="8"/>
      <c r="M671" s="25"/>
    </row>
    <row r="672" spans="1:13" x14ac:dyDescent="0.15">
      <c r="A672" s="175"/>
      <c r="B672" s="6">
        <v>243</v>
      </c>
      <c r="C672" s="8">
        <f t="shared" si="24"/>
        <v>97982.138083354163</v>
      </c>
      <c r="D672" s="8">
        <f>IF(C672=0,0,-PPMT(Jグレード!$Q$16/12,B672,MAX(Jグレード!$O$15*12),Jグレード!$P$12))</f>
        <v>76508.582627588126</v>
      </c>
      <c r="E672" s="8">
        <f>IF(C672=0,0,-IPMT(Jグレード!$Q$16/12,B672,MAX(Jグレード!$O$15*12),Jグレード!$P$12))</f>
        <v>9000.1216009596974</v>
      </c>
      <c r="F672" s="9">
        <f t="shared" si="25"/>
        <v>14323685.978907956</v>
      </c>
      <c r="H672" s="177"/>
      <c r="I672" s="6"/>
      <c r="J672" s="25"/>
      <c r="K672" s="8"/>
      <c r="L672" s="8"/>
      <c r="M672" s="25"/>
    </row>
    <row r="673" spans="1:13" x14ac:dyDescent="0.15">
      <c r="A673" s="175"/>
      <c r="B673" s="6">
        <v>244</v>
      </c>
      <c r="C673" s="8">
        <f t="shared" si="24"/>
        <v>97982.138083354163</v>
      </c>
      <c r="D673" s="8">
        <f>IF(C673=0,0,-PPMT(Jグレード!$Q$16/12,B673,MAX(Jグレード!$O$15*12),Jグレード!$P$12))</f>
        <v>76556.400491730354</v>
      </c>
      <c r="E673" s="8">
        <f>IF(C673=0,0,-IPMT(Jグレード!$Q$16/12,B673,MAX(Jグレード!$O$15*12),Jグレード!$P$12))</f>
        <v>8952.3037368174537</v>
      </c>
      <c r="F673" s="9">
        <f t="shared" si="25"/>
        <v>14247129.578416225</v>
      </c>
      <c r="H673" s="177"/>
      <c r="I673" s="6"/>
      <c r="J673" s="25"/>
      <c r="K673" s="8"/>
      <c r="L673" s="8"/>
      <c r="M673" s="25"/>
    </row>
    <row r="674" spans="1:13" x14ac:dyDescent="0.15">
      <c r="A674" s="175"/>
      <c r="B674" s="6">
        <v>245</v>
      </c>
      <c r="C674" s="8">
        <f t="shared" si="24"/>
        <v>97982.138083354163</v>
      </c>
      <c r="D674" s="8">
        <f>IF(C674=0,0,-PPMT(Jグレード!$Q$16/12,B674,MAX(Jグレード!$O$15*12),Jグレード!$P$12))</f>
        <v>76604.248242037691</v>
      </c>
      <c r="E674" s="8">
        <f>IF(C674=0,0,-IPMT(Jグレード!$Q$16/12,B674,MAX(Jグレード!$O$15*12),Jグレード!$P$12))</f>
        <v>8904.4559865101219</v>
      </c>
      <c r="F674" s="9">
        <f t="shared" si="25"/>
        <v>14170525.330174187</v>
      </c>
      <c r="H674" s="177"/>
      <c r="I674" s="6"/>
      <c r="J674" s="25"/>
      <c r="K674" s="8"/>
      <c r="L674" s="8"/>
      <c r="M674" s="25"/>
    </row>
    <row r="675" spans="1:13" x14ac:dyDescent="0.15">
      <c r="A675" s="175"/>
      <c r="B675" s="6">
        <v>246</v>
      </c>
      <c r="C675" s="8">
        <f t="shared" si="24"/>
        <v>97982.138083354163</v>
      </c>
      <c r="D675" s="8">
        <f>IF(C675=0,0,-PPMT(Jグレード!$Q$16/12,B675,MAX(Jグレード!$O$15*12),Jグレード!$P$12))</f>
        <v>76652.125897188962</v>
      </c>
      <c r="E675" s="8">
        <f>IF(C675=0,0,-IPMT(Jグレード!$Q$16/12,B675,MAX(Jグレード!$O$15*12),Jグレード!$P$12))</f>
        <v>8856.578331358849</v>
      </c>
      <c r="F675" s="9">
        <f t="shared" si="25"/>
        <v>14093873.204276998</v>
      </c>
      <c r="H675" s="177"/>
      <c r="I675" s="6"/>
      <c r="J675" s="25"/>
      <c r="K675" s="8"/>
      <c r="L675" s="8"/>
      <c r="M675" s="25"/>
    </row>
    <row r="676" spans="1:13" x14ac:dyDescent="0.15">
      <c r="A676" s="175"/>
      <c r="B676" s="6">
        <v>247</v>
      </c>
      <c r="C676" s="8">
        <f t="shared" si="24"/>
        <v>97982.138083354163</v>
      </c>
      <c r="D676" s="8">
        <f>IF(C676=0,0,-PPMT(Jグレード!$Q$16/12,B676,MAX(Jグレード!$O$15*12),Jグレード!$P$12))</f>
        <v>76700.033475874705</v>
      </c>
      <c r="E676" s="8">
        <f>IF(C676=0,0,-IPMT(Jグレード!$Q$16/12,B676,MAX(Jグレード!$O$15*12),Jグレード!$P$12))</f>
        <v>8808.6707526731043</v>
      </c>
      <c r="F676" s="9">
        <f t="shared" si="25"/>
        <v>14017173.170801124</v>
      </c>
      <c r="H676" s="177"/>
      <c r="I676" s="6">
        <v>41</v>
      </c>
      <c r="J676" s="8">
        <f>IF(M670&lt;0.01,0,J$244)</f>
        <v>97615.60552677844</v>
      </c>
      <c r="K676" s="8">
        <f>IF(J676=0,0,-PPMT(Jグレード!$Q$16/2,I676,MAX(Jグレード!$O$15*2),Jグレード!$P$13))</f>
        <v>87247.402072418306</v>
      </c>
      <c r="L676" s="8">
        <f>IF(J676=0,0,-IPMT(Jグレード!$Q$16/2,基本!I676,MAX(Jグレード!$O$15*2),Jグレード!$P$13))</f>
        <v>10368.203454360148</v>
      </c>
      <c r="M676" s="8">
        <f>IF(M670&lt;0,0,M670-K676)</f>
        <v>2663364.3425013013</v>
      </c>
    </row>
    <row r="677" spans="1:13" x14ac:dyDescent="0.15">
      <c r="A677" s="175"/>
      <c r="B677" s="6">
        <v>248</v>
      </c>
      <c r="C677" s="8">
        <f t="shared" si="24"/>
        <v>97982.138083354163</v>
      </c>
      <c r="D677" s="8">
        <f>IF(C677=0,0,-PPMT(Jグレード!$Q$16/12,B677,MAX(Jグレード!$O$15*12),Jグレード!$P$12))</f>
        <v>76747.970996797128</v>
      </c>
      <c r="E677" s="8">
        <f>IF(C677=0,0,-IPMT(Jグレード!$Q$16/12,B677,MAX(Jグレード!$O$15*12),Jグレード!$P$12))</f>
        <v>8760.7332317506844</v>
      </c>
      <c r="F677" s="9">
        <f t="shared" si="25"/>
        <v>13940425.199804327</v>
      </c>
      <c r="H677" s="177"/>
      <c r="I677" s="6"/>
      <c r="J677" s="25"/>
      <c r="K677" s="8"/>
      <c r="L677" s="8"/>
      <c r="M677" s="25"/>
    </row>
    <row r="678" spans="1:13" x14ac:dyDescent="0.15">
      <c r="A678" s="175"/>
      <c r="B678" s="6">
        <v>249</v>
      </c>
      <c r="C678" s="8">
        <f t="shared" si="24"/>
        <v>97982.138083354163</v>
      </c>
      <c r="D678" s="8">
        <f>IF(C678=0,0,-PPMT(Jグレード!$Q$16/12,B678,MAX(Jグレード!$O$15*12),Jグレード!$P$12))</f>
        <v>76795.938478670127</v>
      </c>
      <c r="E678" s="8">
        <f>IF(C678=0,0,-IPMT(Jグレード!$Q$16/12,B678,MAX(Jグレード!$O$15*12),Jグレード!$P$12))</f>
        <v>8712.7657498776862</v>
      </c>
      <c r="F678" s="9">
        <f t="shared" si="25"/>
        <v>13863629.261325656</v>
      </c>
      <c r="H678" s="177"/>
      <c r="I678" s="6"/>
      <c r="J678" s="25"/>
      <c r="K678" s="8"/>
      <c r="L678" s="8"/>
      <c r="M678" s="25"/>
    </row>
    <row r="679" spans="1:13" x14ac:dyDescent="0.15">
      <c r="A679" s="175"/>
      <c r="B679" s="6">
        <v>250</v>
      </c>
      <c r="C679" s="8">
        <f t="shared" si="24"/>
        <v>97982.138083354163</v>
      </c>
      <c r="D679" s="8">
        <f>IF(C679=0,0,-PPMT(Jグレード!$Q$16/12,B679,MAX(Jグレード!$O$15*12),Jグレード!$P$12))</f>
        <v>76843.935940219293</v>
      </c>
      <c r="E679" s="8">
        <f>IF(C679=0,0,-IPMT(Jグレード!$Q$16/12,B679,MAX(Jグレード!$O$15*12),Jグレード!$P$12))</f>
        <v>8664.7682883285161</v>
      </c>
      <c r="F679" s="9">
        <f t="shared" si="25"/>
        <v>13786785.325385436</v>
      </c>
      <c r="H679" s="177"/>
      <c r="I679" s="6"/>
      <c r="J679" s="25"/>
      <c r="K679" s="8"/>
      <c r="L679" s="8"/>
      <c r="M679" s="25"/>
    </row>
    <row r="680" spans="1:13" x14ac:dyDescent="0.15">
      <c r="A680" s="175"/>
      <c r="B680" s="6">
        <v>251</v>
      </c>
      <c r="C680" s="8">
        <f t="shared" si="24"/>
        <v>97982.138083354163</v>
      </c>
      <c r="D680" s="8">
        <f>IF(C680=0,0,-PPMT(Jグレード!$Q$16/12,B680,MAX(Jグレード!$O$15*12),Jグレード!$P$12))</f>
        <v>76891.963400181936</v>
      </c>
      <c r="E680" s="8">
        <f>IF(C680=0,0,-IPMT(Jグレード!$Q$16/12,B680,MAX(Jグレード!$O$15*12),Jグレード!$P$12))</f>
        <v>8616.7408283658788</v>
      </c>
      <c r="F680" s="9">
        <f t="shared" si="25"/>
        <v>13709893.361985255</v>
      </c>
      <c r="H680" s="177"/>
      <c r="I680" s="6"/>
      <c r="J680" s="25"/>
      <c r="K680" s="8"/>
      <c r="L680" s="8"/>
      <c r="M680" s="25"/>
    </row>
    <row r="681" spans="1:13" x14ac:dyDescent="0.15">
      <c r="A681" s="175"/>
      <c r="B681" s="6">
        <v>252</v>
      </c>
      <c r="C681" s="8">
        <f t="shared" si="24"/>
        <v>97982.138083354163</v>
      </c>
      <c r="D681" s="8">
        <f>IF(C681=0,0,-PPMT(Jグレード!$Q$16/12,B681,MAX(Jグレード!$O$15*12),Jグレード!$P$12))</f>
        <v>76940.020877307034</v>
      </c>
      <c r="E681" s="8">
        <f>IF(C681=0,0,-IPMT(Jグレード!$Q$16/12,B681,MAX(Jグレード!$O$15*12),Jグレード!$P$12))</f>
        <v>8568.6833512407666</v>
      </c>
      <c r="F681" s="9">
        <f t="shared" si="25"/>
        <v>13632953.341107948</v>
      </c>
      <c r="H681" s="177"/>
      <c r="I681" s="6"/>
      <c r="J681" s="25"/>
      <c r="K681" s="8"/>
      <c r="L681" s="8"/>
      <c r="M681" s="25"/>
    </row>
    <row r="682" spans="1:13" x14ac:dyDescent="0.15">
      <c r="A682" s="176" t="s">
        <v>111</v>
      </c>
      <c r="B682" s="6">
        <v>253</v>
      </c>
      <c r="C682" s="8">
        <f t="shared" si="24"/>
        <v>97982.138083354163</v>
      </c>
      <c r="D682" s="8">
        <f>IF(C682=0,0,-PPMT(Jグレード!$Q$16/12,B682,MAX(Jグレード!$O$15*12),Jグレード!$P$12))</f>
        <v>76988.108390355366</v>
      </c>
      <c r="E682" s="8">
        <f>IF(C682=0,0,-IPMT(Jグレード!$Q$16/12,B682,MAX(Jグレード!$O$15*12),Jグレード!$P$12))</f>
        <v>8520.5958381924502</v>
      </c>
      <c r="F682" s="9">
        <f t="shared" si="25"/>
        <v>13555965.232717592</v>
      </c>
      <c r="H682" s="177"/>
      <c r="I682" s="6">
        <v>42</v>
      </c>
      <c r="J682" s="8">
        <f>IF(M676&lt;0.01,0,J$250)</f>
        <v>97615.60552677844</v>
      </c>
      <c r="K682" s="8">
        <f>IF(J682=0,0,-PPMT(Jグレード!$Q$16/2,I682,MAX(Jグレード!$O$15*2),Jグレード!$P$13))</f>
        <v>87574.579830189861</v>
      </c>
      <c r="L682" s="8">
        <f>IF(J682=0,0,-IPMT(Jグレード!$Q$16/2,基本!I682,MAX(Jグレード!$O$15*2),Jグレード!$P$13))</f>
        <v>10041.02569658858</v>
      </c>
      <c r="M682" s="8">
        <f>IF(M676&lt;0,0,M676-K682)</f>
        <v>2575789.7626711116</v>
      </c>
    </row>
    <row r="683" spans="1:13" x14ac:dyDescent="0.15">
      <c r="A683" s="176"/>
      <c r="B683" s="6">
        <v>254</v>
      </c>
      <c r="C683" s="8">
        <f t="shared" si="24"/>
        <v>97982.138083354163</v>
      </c>
      <c r="D683" s="8">
        <f>IF(C683=0,0,-PPMT(Jグレード!$Q$16/12,B683,MAX(Jグレード!$O$15*12),Jグレード!$P$12))</f>
        <v>77036.225958099341</v>
      </c>
      <c r="E683" s="8">
        <f>IF(C683=0,0,-IPMT(Jグレード!$Q$16/12,B683,MAX(Jグレード!$O$15*12),Jグレード!$P$12))</f>
        <v>8472.4782704484787</v>
      </c>
      <c r="F683" s="9">
        <f t="shared" si="25"/>
        <v>13478929.006759493</v>
      </c>
      <c r="H683" s="178" t="s">
        <v>111</v>
      </c>
      <c r="I683" s="6"/>
      <c r="J683" s="25"/>
      <c r="K683" s="8"/>
      <c r="L683" s="8"/>
      <c r="M683" s="25"/>
    </row>
    <row r="684" spans="1:13" x14ac:dyDescent="0.15">
      <c r="A684" s="176"/>
      <c r="B684" s="6">
        <v>255</v>
      </c>
      <c r="C684" s="8">
        <f t="shared" si="24"/>
        <v>97982.138083354163</v>
      </c>
      <c r="D684" s="8">
        <f>IF(C684=0,0,-PPMT(Jグレード!$Q$16/12,B684,MAX(Jグレード!$O$15*12),Jグレード!$P$12))</f>
        <v>77084.373599323153</v>
      </c>
      <c r="E684" s="8">
        <f>IF(C684=0,0,-IPMT(Jグレード!$Q$16/12,B684,MAX(Jグレード!$O$15*12),Jグレード!$P$12))</f>
        <v>8424.3306292246652</v>
      </c>
      <c r="F684" s="9">
        <f t="shared" si="25"/>
        <v>13401844.63316017</v>
      </c>
      <c r="H684" s="178"/>
      <c r="I684" s="6"/>
      <c r="J684" s="25"/>
      <c r="K684" s="8"/>
      <c r="L684" s="8"/>
      <c r="M684" s="25"/>
    </row>
    <row r="685" spans="1:13" x14ac:dyDescent="0.15">
      <c r="A685" s="176"/>
      <c r="B685" s="6">
        <v>256</v>
      </c>
      <c r="C685" s="8">
        <f t="shared" si="24"/>
        <v>97982.138083354163</v>
      </c>
      <c r="D685" s="8">
        <f>IF(C685=0,0,-PPMT(Jグレード!$Q$16/12,B685,MAX(Jグレード!$O$15*12),Jグレード!$P$12))</f>
        <v>77132.551332822724</v>
      </c>
      <c r="E685" s="8">
        <f>IF(C685=0,0,-IPMT(Jグレード!$Q$16/12,B685,MAX(Jグレード!$O$15*12),Jグレード!$P$12))</f>
        <v>8376.1528957250885</v>
      </c>
      <c r="F685" s="9">
        <f t="shared" si="25"/>
        <v>13324712.081827348</v>
      </c>
      <c r="H685" s="178"/>
      <c r="I685" s="6"/>
      <c r="J685" s="25"/>
      <c r="K685" s="8"/>
      <c r="L685" s="8"/>
      <c r="M685" s="25"/>
    </row>
    <row r="686" spans="1:13" x14ac:dyDescent="0.15">
      <c r="A686" s="176"/>
      <c r="B686" s="6">
        <v>257</v>
      </c>
      <c r="C686" s="8">
        <f t="shared" si="24"/>
        <v>97982.138083354163</v>
      </c>
      <c r="D686" s="8">
        <f>IF(C686=0,0,-PPMT(Jグレード!$Q$16/12,B686,MAX(Jグレード!$O$15*12),Jグレード!$P$12))</f>
        <v>77180.759177405736</v>
      </c>
      <c r="E686" s="8">
        <f>IF(C686=0,0,-IPMT(Jグレード!$Q$16/12,B686,MAX(Jグレード!$O$15*12),Jグレード!$P$12))</f>
        <v>8327.9450511420746</v>
      </c>
      <c r="F686" s="9">
        <f t="shared" si="25"/>
        <v>13247531.322649943</v>
      </c>
      <c r="H686" s="178"/>
      <c r="I686" s="6"/>
      <c r="J686" s="25"/>
      <c r="K686" s="8"/>
      <c r="L686" s="8"/>
      <c r="M686" s="25"/>
    </row>
    <row r="687" spans="1:13" x14ac:dyDescent="0.15">
      <c r="A687" s="176"/>
      <c r="B687" s="6">
        <v>258</v>
      </c>
      <c r="C687" s="8">
        <f t="shared" si="24"/>
        <v>97982.138083354163</v>
      </c>
      <c r="D687" s="8">
        <f>IF(C687=0,0,-PPMT(Jグレード!$Q$16/12,B687,MAX(Jグレード!$O$15*12),Jグレード!$P$12))</f>
        <v>77228.997151891614</v>
      </c>
      <c r="E687" s="8">
        <f>IF(C687=0,0,-IPMT(Jグレード!$Q$16/12,B687,MAX(Jグレード!$O$15*12),Jグレード!$P$12))</f>
        <v>8279.7070766561937</v>
      </c>
      <c r="F687" s="9">
        <f t="shared" si="25"/>
        <v>13170302.325498052</v>
      </c>
      <c r="H687" s="178"/>
      <c r="I687" s="6"/>
      <c r="J687" s="25"/>
      <c r="K687" s="8"/>
      <c r="L687" s="8"/>
      <c r="M687" s="25"/>
    </row>
    <row r="688" spans="1:13" x14ac:dyDescent="0.15">
      <c r="A688" s="176"/>
      <c r="B688" s="6">
        <v>259</v>
      </c>
      <c r="C688" s="8">
        <f t="shared" si="24"/>
        <v>97982.138083354163</v>
      </c>
      <c r="D688" s="8">
        <f>IF(C688=0,0,-PPMT(Jグレード!$Q$16/12,B688,MAX(Jグレード!$O$15*12),Jグレード!$P$12))</f>
        <v>77277.265275111553</v>
      </c>
      <c r="E688" s="8">
        <f>IF(C688=0,0,-IPMT(Jグレード!$Q$16/12,B688,MAX(Jグレード!$O$15*12),Jグレード!$P$12))</f>
        <v>8231.4389534362635</v>
      </c>
      <c r="F688" s="9">
        <f t="shared" si="25"/>
        <v>13093025.060222941</v>
      </c>
      <c r="H688" s="178"/>
      <c r="I688" s="6">
        <v>43</v>
      </c>
      <c r="J688" s="8">
        <f>IF(M682&lt;0.01,0,J$256)</f>
        <v>97615.60552677844</v>
      </c>
      <c r="K688" s="8">
        <f>IF(J688=0,0,-PPMT(Jグレード!$Q$16/2,I688,MAX(Jグレード!$O$15*2),Jグレード!$P$13))</f>
        <v>87902.984504553082</v>
      </c>
      <c r="L688" s="8">
        <f>IF(J688=0,0,-IPMT(Jグレード!$Q$16/2,基本!I688,MAX(Jグレード!$O$15*2),Jグレード!$P$13))</f>
        <v>9712.6210222253667</v>
      </c>
      <c r="M688" s="8">
        <f>IF(M682&lt;0,0,M682-K688)</f>
        <v>2487886.7781665586</v>
      </c>
    </row>
    <row r="689" spans="1:13" x14ac:dyDescent="0.15">
      <c r="A689" s="176"/>
      <c r="B689" s="6">
        <v>260</v>
      </c>
      <c r="C689" s="8">
        <f t="shared" si="24"/>
        <v>97982.138083354163</v>
      </c>
      <c r="D689" s="8">
        <f>IF(C689=0,0,-PPMT(Jグレード!$Q$16/12,B689,MAX(Jグレード!$O$15*12),Jグレード!$P$12))</f>
        <v>77325.563565908495</v>
      </c>
      <c r="E689" s="8">
        <f>IF(C689=0,0,-IPMT(Jグレード!$Q$16/12,B689,MAX(Jグレード!$O$15*12),Jグレード!$P$12))</f>
        <v>8183.1406626393155</v>
      </c>
      <c r="F689" s="9">
        <f t="shared" si="25"/>
        <v>13015699.496657033</v>
      </c>
      <c r="H689" s="178"/>
      <c r="I689" s="6"/>
      <c r="J689" s="25"/>
      <c r="K689" s="8"/>
      <c r="L689" s="8"/>
      <c r="M689" s="25"/>
    </row>
    <row r="690" spans="1:13" x14ac:dyDescent="0.15">
      <c r="A690" s="176"/>
      <c r="B690" s="6">
        <v>261</v>
      </c>
      <c r="C690" s="8">
        <f t="shared" si="24"/>
        <v>97982.138083354163</v>
      </c>
      <c r="D690" s="8">
        <f>IF(C690=0,0,-PPMT(Jグレード!$Q$16/12,B690,MAX(Jグレード!$O$15*12),Jグレード!$P$12))</f>
        <v>77373.892043137195</v>
      </c>
      <c r="E690" s="8">
        <f>IF(C690=0,0,-IPMT(Jグレード!$Q$16/12,B690,MAX(Jグレード!$O$15*12),Jグレード!$P$12))</f>
        <v>8134.8121854106248</v>
      </c>
      <c r="F690" s="9">
        <f t="shared" si="25"/>
        <v>12938325.604613895</v>
      </c>
      <c r="H690" s="178"/>
      <c r="I690" s="6"/>
      <c r="J690" s="25"/>
      <c r="K690" s="8"/>
      <c r="L690" s="8"/>
      <c r="M690" s="25"/>
    </row>
    <row r="691" spans="1:13" x14ac:dyDescent="0.15">
      <c r="A691" s="176"/>
      <c r="B691" s="6">
        <v>262</v>
      </c>
      <c r="C691" s="8">
        <f t="shared" si="24"/>
        <v>97982.138083354163</v>
      </c>
      <c r="D691" s="8">
        <f>IF(C691=0,0,-PPMT(Jグレード!$Q$16/12,B691,MAX(Jグレード!$O$15*12),Jグレード!$P$12))</f>
        <v>77422.250725664155</v>
      </c>
      <c r="E691" s="8">
        <f>IF(C691=0,0,-IPMT(Jグレード!$Q$16/12,B691,MAX(Jグレード!$O$15*12),Jグレード!$P$12))</f>
        <v>8086.4535028836644</v>
      </c>
      <c r="F691" s="9">
        <f t="shared" si="25"/>
        <v>12860903.35388823</v>
      </c>
      <c r="H691" s="178"/>
      <c r="I691" s="6"/>
      <c r="J691" s="25"/>
      <c r="K691" s="8"/>
      <c r="L691" s="8"/>
      <c r="M691" s="25"/>
    </row>
    <row r="692" spans="1:13" x14ac:dyDescent="0.15">
      <c r="A692" s="176"/>
      <c r="B692" s="6">
        <v>263</v>
      </c>
      <c r="C692" s="8">
        <f t="shared" si="24"/>
        <v>97982.138083354163</v>
      </c>
      <c r="D692" s="8">
        <f>IF(C692=0,0,-PPMT(Jグレード!$Q$16/12,B692,MAX(Jグレード!$O$15*12),Jグレード!$P$12))</f>
        <v>77470.639632367689</v>
      </c>
      <c r="E692" s="8">
        <f>IF(C692=0,0,-IPMT(Jグレード!$Q$16/12,B692,MAX(Jグレード!$O$15*12),Jグレード!$P$12))</f>
        <v>8038.0645961801229</v>
      </c>
      <c r="F692" s="9">
        <f t="shared" si="25"/>
        <v>12783432.714255862</v>
      </c>
      <c r="H692" s="178"/>
      <c r="I692" s="6"/>
      <c r="J692" s="25"/>
      <c r="K692" s="8"/>
      <c r="L692" s="8"/>
      <c r="M692" s="25"/>
    </row>
    <row r="693" spans="1:13" x14ac:dyDescent="0.15">
      <c r="A693" s="176"/>
      <c r="B693" s="6">
        <v>264</v>
      </c>
      <c r="C693" s="8">
        <f t="shared" si="24"/>
        <v>97982.138083354163</v>
      </c>
      <c r="D693" s="8">
        <f>IF(C693=0,0,-PPMT(Jグレード!$Q$16/12,B693,MAX(Jグレード!$O$15*12),Jグレード!$P$12))</f>
        <v>77519.058782137916</v>
      </c>
      <c r="E693" s="8">
        <f>IF(C693=0,0,-IPMT(Jグレード!$Q$16/12,B693,MAX(Jグレード!$O$15*12),Jグレード!$P$12))</f>
        <v>7989.6454464098952</v>
      </c>
      <c r="F693" s="9">
        <f t="shared" si="25"/>
        <v>12705913.655473724</v>
      </c>
      <c r="H693" s="178"/>
      <c r="I693" s="6"/>
      <c r="J693" s="25"/>
      <c r="K693" s="8"/>
      <c r="L693" s="8"/>
      <c r="M693" s="25"/>
    </row>
    <row r="694" spans="1:13" x14ac:dyDescent="0.15">
      <c r="A694" s="175" t="s">
        <v>112</v>
      </c>
      <c r="B694" s="6">
        <v>265</v>
      </c>
      <c r="C694" s="8">
        <f t="shared" si="24"/>
        <v>97982.138083354163</v>
      </c>
      <c r="D694" s="8">
        <f>IF(C694=0,0,-PPMT(Jグレード!$Q$16/12,B694,MAX(Jグレード!$O$15*12),Jグレード!$P$12))</f>
        <v>77567.508193876754</v>
      </c>
      <c r="E694" s="8">
        <f>IF(C694=0,0,-IPMT(Jグレード!$Q$16/12,B694,MAX(Jグレード!$O$15*12),Jグレード!$P$12))</f>
        <v>7941.1960346710575</v>
      </c>
      <c r="F694" s="9">
        <f t="shared" si="25"/>
        <v>12628346.147279847</v>
      </c>
      <c r="H694" s="178"/>
      <c r="I694" s="6">
        <v>44</v>
      </c>
      <c r="J694" s="8">
        <f>IF(M688&lt;0.01,0,J$262)</f>
        <v>97615.60552677844</v>
      </c>
      <c r="K694" s="8">
        <f>IF(J694=0,0,-PPMT(Jグレード!$Q$16/2,I694,MAX(Jグレード!$O$15*2),Jグレード!$P$13))</f>
        <v>88232.620696445156</v>
      </c>
      <c r="L694" s="8">
        <f>IF(J694=0,0,-IPMT(Jグレード!$Q$16/2,基本!I694,MAX(Jグレード!$O$15*2),Jグレード!$P$13))</f>
        <v>9382.9848303332928</v>
      </c>
      <c r="M694" s="8">
        <f>IF(M688&lt;0,0,M688-K694)</f>
        <v>2399654.1574701136</v>
      </c>
    </row>
    <row r="695" spans="1:13" x14ac:dyDescent="0.15">
      <c r="A695" s="175"/>
      <c r="B695" s="6">
        <v>266</v>
      </c>
      <c r="C695" s="8">
        <f t="shared" si="24"/>
        <v>97982.138083354163</v>
      </c>
      <c r="D695" s="8">
        <f>IF(C695=0,0,-PPMT(Jグレード!$Q$16/12,B695,MAX(Jグレード!$O$15*12),Jグレード!$P$12))</f>
        <v>77615.987886497926</v>
      </c>
      <c r="E695" s="8">
        <f>IF(C695=0,0,-IPMT(Jグレード!$Q$16/12,B695,MAX(Jグレード!$O$15*12),Jグレード!$P$12))</f>
        <v>7892.7163420498864</v>
      </c>
      <c r="F695" s="9">
        <f t="shared" si="25"/>
        <v>12550730.15939335</v>
      </c>
      <c r="H695" s="177" t="s">
        <v>112</v>
      </c>
      <c r="I695" s="6"/>
      <c r="J695" s="25"/>
      <c r="K695" s="8"/>
      <c r="L695" s="8"/>
      <c r="M695" s="25"/>
    </row>
    <row r="696" spans="1:13" x14ac:dyDescent="0.15">
      <c r="A696" s="175"/>
      <c r="B696" s="6">
        <v>267</v>
      </c>
      <c r="C696" s="8">
        <f t="shared" si="24"/>
        <v>97982.138083354163</v>
      </c>
      <c r="D696" s="8">
        <f>IF(C696=0,0,-PPMT(Jグレード!$Q$16/12,B696,MAX(Jグレード!$O$15*12),Jグレード!$P$12))</f>
        <v>77664.497878926981</v>
      </c>
      <c r="E696" s="8">
        <f>IF(C696=0,0,-IPMT(Jグレード!$Q$16/12,B696,MAX(Jグレード!$O$15*12),Jグレード!$P$12))</f>
        <v>7844.2063496208239</v>
      </c>
      <c r="F696" s="9">
        <f t="shared" si="25"/>
        <v>12473065.661514422</v>
      </c>
      <c r="H696" s="177"/>
      <c r="I696" s="6"/>
      <c r="J696" s="25"/>
      <c r="K696" s="8"/>
      <c r="L696" s="8"/>
      <c r="M696" s="25"/>
    </row>
    <row r="697" spans="1:13" x14ac:dyDescent="0.15">
      <c r="A697" s="175"/>
      <c r="B697" s="6">
        <v>268</v>
      </c>
      <c r="C697" s="8">
        <f t="shared" si="24"/>
        <v>97982.138083354163</v>
      </c>
      <c r="D697" s="8">
        <f>IF(C697=0,0,-PPMT(Jグレード!$Q$16/12,B697,MAX(Jグレード!$O$15*12),Jグレード!$P$12))</f>
        <v>77713.038190101317</v>
      </c>
      <c r="E697" s="8">
        <f>IF(C697=0,0,-IPMT(Jグレード!$Q$16/12,B697,MAX(Jグレード!$O$15*12),Jグレード!$P$12))</f>
        <v>7795.6660384464949</v>
      </c>
      <c r="F697" s="9">
        <f t="shared" si="25"/>
        <v>12395352.62332432</v>
      </c>
      <c r="H697" s="177"/>
      <c r="I697" s="6"/>
      <c r="J697" s="25"/>
      <c r="K697" s="8"/>
      <c r="L697" s="8"/>
      <c r="M697" s="25"/>
    </row>
    <row r="698" spans="1:13" x14ac:dyDescent="0.15">
      <c r="A698" s="175"/>
      <c r="B698" s="6">
        <v>269</v>
      </c>
      <c r="C698" s="8">
        <f t="shared" si="24"/>
        <v>97982.138083354163</v>
      </c>
      <c r="D698" s="8">
        <f>IF(C698=0,0,-PPMT(Jグレード!$Q$16/12,B698,MAX(Jグレード!$O$15*12),Jグレード!$P$12))</f>
        <v>77761.608838970133</v>
      </c>
      <c r="E698" s="8">
        <f>IF(C698=0,0,-IPMT(Jグレード!$Q$16/12,B698,MAX(Jグレード!$O$15*12),Jグレード!$P$12))</f>
        <v>7747.0953895776829</v>
      </c>
      <c r="F698" s="9">
        <f t="shared" si="25"/>
        <v>12317591.01448535</v>
      </c>
      <c r="H698" s="177"/>
      <c r="I698" s="6"/>
      <c r="J698" s="25"/>
      <c r="K698" s="8"/>
      <c r="L698" s="8"/>
      <c r="M698" s="25"/>
    </row>
    <row r="699" spans="1:13" x14ac:dyDescent="0.15">
      <c r="A699" s="175"/>
      <c r="B699" s="6">
        <v>270</v>
      </c>
      <c r="C699" s="8">
        <f t="shared" ref="C699:C762" si="26">IF(F698&lt;1,0,C698)</f>
        <v>97982.138083354163</v>
      </c>
      <c r="D699" s="8">
        <f>IF(C699=0,0,-PPMT(Jグレード!$Q$16/12,B699,MAX(Jグレード!$O$15*12),Jグレード!$P$12))</f>
        <v>77810.209844494486</v>
      </c>
      <c r="E699" s="8">
        <f>IF(C699=0,0,-IPMT(Jグレード!$Q$16/12,B699,MAX(Jグレード!$O$15*12),Jグレード!$P$12))</f>
        <v>7698.4943840533251</v>
      </c>
      <c r="F699" s="9">
        <f t="shared" ref="F699:F762" si="27">IF(F698&lt;0,0,F698-D699)</f>
        <v>12239780.804640856</v>
      </c>
      <c r="H699" s="177"/>
      <c r="I699" s="6"/>
      <c r="J699" s="25"/>
      <c r="K699" s="8"/>
      <c r="L699" s="8"/>
      <c r="M699" s="25"/>
    </row>
    <row r="700" spans="1:13" x14ac:dyDescent="0.15">
      <c r="A700" s="175"/>
      <c r="B700" s="6">
        <v>271</v>
      </c>
      <c r="C700" s="8">
        <f t="shared" si="26"/>
        <v>97982.138083354163</v>
      </c>
      <c r="D700" s="8">
        <f>IF(C700=0,0,-PPMT(Jグレード!$Q$16/12,B700,MAX(Jグレード!$O$15*12),Jグレード!$P$12))</f>
        <v>77858.841225647295</v>
      </c>
      <c r="E700" s="8">
        <f>IF(C700=0,0,-IPMT(Jグレード!$Q$16/12,B700,MAX(Jグレード!$O$15*12),Jグレード!$P$12))</f>
        <v>7649.8630029005153</v>
      </c>
      <c r="F700" s="9">
        <f t="shared" si="27"/>
        <v>12161921.963415209</v>
      </c>
      <c r="H700" s="177"/>
      <c r="I700" s="6">
        <v>45</v>
      </c>
      <c r="J700" s="8">
        <f>IF(M694&lt;0.01,0,J$268)</f>
        <v>97615.60552677844</v>
      </c>
      <c r="K700" s="8">
        <f>IF(J700=0,0,-PPMT(Jグレード!$Q$16/2,I700,MAX(Jグレード!$O$15*2),Jグレード!$P$13))</f>
        <v>88563.493024056821</v>
      </c>
      <c r="L700" s="8">
        <f>IF(J700=0,0,-IPMT(Jグレード!$Q$16/2,基本!I700,MAX(Jグレード!$O$15*2),Jグレード!$P$13))</f>
        <v>9052.112502721624</v>
      </c>
      <c r="M700" s="8">
        <f>IF(M694&lt;0,0,M694-K700)</f>
        <v>2311090.6644460568</v>
      </c>
    </row>
    <row r="701" spans="1:13" x14ac:dyDescent="0.15">
      <c r="A701" s="175"/>
      <c r="B701" s="6">
        <v>272</v>
      </c>
      <c r="C701" s="8">
        <f t="shared" si="26"/>
        <v>97982.138083354163</v>
      </c>
      <c r="D701" s="8">
        <f>IF(C701=0,0,-PPMT(Jグレード!$Q$16/12,B701,MAX(Jグレード!$O$15*12),Jグレード!$P$12))</f>
        <v>77907.503001413323</v>
      </c>
      <c r="E701" s="8">
        <f>IF(C701=0,0,-IPMT(Jグレード!$Q$16/12,B701,MAX(Jグレード!$O$15*12),Jグレード!$P$12))</f>
        <v>7601.2012271344865</v>
      </c>
      <c r="F701" s="9">
        <f t="shared" si="27"/>
        <v>12084014.460413795</v>
      </c>
      <c r="H701" s="177"/>
      <c r="I701" s="6"/>
      <c r="J701" s="25"/>
      <c r="K701" s="8"/>
      <c r="L701" s="8"/>
      <c r="M701" s="25"/>
    </row>
    <row r="702" spans="1:13" x14ac:dyDescent="0.15">
      <c r="A702" s="175"/>
      <c r="B702" s="6">
        <v>273</v>
      </c>
      <c r="C702" s="8">
        <f t="shared" si="26"/>
        <v>97982.138083354163</v>
      </c>
      <c r="D702" s="8">
        <f>IF(C702=0,0,-PPMT(Jグレード!$Q$16/12,B702,MAX(Jグレード!$O$15*12),Jグレード!$P$12))</f>
        <v>77956.195190789207</v>
      </c>
      <c r="E702" s="8">
        <f>IF(C702=0,0,-IPMT(Jグレード!$Q$16/12,B702,MAX(Jグレード!$O$15*12),Jグレード!$P$12))</f>
        <v>7552.509037758603</v>
      </c>
      <c r="F702" s="9">
        <f t="shared" si="27"/>
        <v>12006058.265223006</v>
      </c>
      <c r="H702" s="177"/>
      <c r="I702" s="6"/>
      <c r="J702" s="25"/>
      <c r="K702" s="8"/>
      <c r="L702" s="8"/>
      <c r="M702" s="25"/>
    </row>
    <row r="703" spans="1:13" x14ac:dyDescent="0.15">
      <c r="A703" s="175"/>
      <c r="B703" s="6">
        <v>274</v>
      </c>
      <c r="C703" s="8">
        <f t="shared" si="26"/>
        <v>97982.138083354163</v>
      </c>
      <c r="D703" s="8">
        <f>IF(C703=0,0,-PPMT(Jグレード!$Q$16/12,B703,MAX(Jグレード!$O$15*12),Jグレード!$P$12))</f>
        <v>78004.917812783446</v>
      </c>
      <c r="E703" s="8">
        <f>IF(C703=0,0,-IPMT(Jグレード!$Q$16/12,B703,MAX(Jグレード!$O$15*12),Jグレード!$P$12))</f>
        <v>7503.7864157643617</v>
      </c>
      <c r="F703" s="9">
        <f t="shared" si="27"/>
        <v>11928053.347410223</v>
      </c>
      <c r="H703" s="177"/>
      <c r="I703" s="6"/>
      <c r="J703" s="25"/>
      <c r="K703" s="8"/>
      <c r="L703" s="8"/>
      <c r="M703" s="25"/>
    </row>
    <row r="704" spans="1:13" x14ac:dyDescent="0.15">
      <c r="A704" s="175"/>
      <c r="B704" s="6">
        <v>275</v>
      </c>
      <c r="C704" s="8">
        <f t="shared" si="26"/>
        <v>97982.138083354163</v>
      </c>
      <c r="D704" s="8">
        <f>IF(C704=0,0,-PPMT(Jグレード!$Q$16/12,B704,MAX(Jグレード!$O$15*12),Jグレード!$P$12))</f>
        <v>78053.670886416439</v>
      </c>
      <c r="E704" s="8">
        <f>IF(C704=0,0,-IPMT(Jグレード!$Q$16/12,B704,MAX(Jグレード!$O$15*12),Jグレード!$P$12))</f>
        <v>7455.0333421313717</v>
      </c>
      <c r="F704" s="9">
        <f t="shared" si="27"/>
        <v>11849999.676523807</v>
      </c>
      <c r="H704" s="177"/>
      <c r="I704" s="6"/>
      <c r="J704" s="25"/>
      <c r="K704" s="8"/>
      <c r="L704" s="8"/>
      <c r="M704" s="25"/>
    </row>
    <row r="705" spans="1:13" x14ac:dyDescent="0.15">
      <c r="A705" s="175"/>
      <c r="B705" s="6">
        <v>276</v>
      </c>
      <c r="C705" s="8">
        <f t="shared" si="26"/>
        <v>97982.138083354163</v>
      </c>
      <c r="D705" s="8">
        <f>IF(C705=0,0,-PPMT(Jグレード!$Q$16/12,B705,MAX(Jグレード!$O$15*12),Jグレード!$P$12))</f>
        <v>78102.454430720449</v>
      </c>
      <c r="E705" s="8">
        <f>IF(C705=0,0,-IPMT(Jグレード!$Q$16/12,B705,MAX(Jグレード!$O$15*12),Jグレード!$P$12))</f>
        <v>7406.2497978273605</v>
      </c>
      <c r="F705" s="9">
        <f t="shared" si="27"/>
        <v>11771897.222093087</v>
      </c>
      <c r="H705" s="177"/>
      <c r="I705" s="6"/>
      <c r="J705" s="25"/>
      <c r="K705" s="8"/>
      <c r="L705" s="8"/>
      <c r="M705" s="25"/>
    </row>
    <row r="706" spans="1:13" x14ac:dyDescent="0.15">
      <c r="A706" s="176" t="s">
        <v>113</v>
      </c>
      <c r="B706" s="6">
        <v>277</v>
      </c>
      <c r="C706" s="8">
        <f t="shared" si="26"/>
        <v>97982.138083354163</v>
      </c>
      <c r="D706" s="8">
        <f>IF(C706=0,0,-PPMT(Jグレード!$Q$16/12,B706,MAX(Jグレード!$O$15*12),Jグレード!$P$12))</f>
        <v>78151.268464739653</v>
      </c>
      <c r="E706" s="8">
        <f>IF(C706=0,0,-IPMT(Jグレード!$Q$16/12,B706,MAX(Jグレード!$O$15*12),Jグレード!$P$12))</f>
        <v>7357.4357638081592</v>
      </c>
      <c r="F706" s="9">
        <f t="shared" si="27"/>
        <v>11693745.953628346</v>
      </c>
      <c r="H706" s="177"/>
      <c r="I706" s="6">
        <v>46</v>
      </c>
      <c r="J706" s="8">
        <f>IF(M700&lt;0.01,0,J$274)</f>
        <v>97615.60552677844</v>
      </c>
      <c r="K706" s="8">
        <f>IF(J706=0,0,-PPMT(Jグレード!$Q$16/2,I706,MAX(Jグレード!$O$15*2),Jグレード!$P$13))</f>
        <v>88895.606122897021</v>
      </c>
      <c r="L706" s="8">
        <f>IF(J706=0,0,-IPMT(Jグレード!$Q$16/2,基本!I706,MAX(Jグレード!$O$15*2),Jグレード!$P$13))</f>
        <v>8719.9994038814111</v>
      </c>
      <c r="M706" s="8">
        <f>IF(M700&lt;0,0,M700-K706)</f>
        <v>2222195.0583231598</v>
      </c>
    </row>
    <row r="707" spans="1:13" x14ac:dyDescent="0.15">
      <c r="A707" s="176"/>
      <c r="B707" s="6">
        <v>278</v>
      </c>
      <c r="C707" s="8">
        <f t="shared" si="26"/>
        <v>97982.138083354163</v>
      </c>
      <c r="D707" s="8">
        <f>IF(C707=0,0,-PPMT(Jグレード!$Q$16/12,B707,MAX(Jグレード!$O$15*12),Jグレード!$P$12))</f>
        <v>78200.113007530119</v>
      </c>
      <c r="E707" s="8">
        <f>IF(C707=0,0,-IPMT(Jグレード!$Q$16/12,B707,MAX(Jグレード!$O$15*12),Jグレード!$P$12))</f>
        <v>7308.5912210176975</v>
      </c>
      <c r="F707" s="9">
        <f t="shared" si="27"/>
        <v>11615545.840620816</v>
      </c>
      <c r="H707" s="178" t="s">
        <v>113</v>
      </c>
      <c r="I707" s="6"/>
      <c r="J707" s="25"/>
      <c r="K707" s="8"/>
      <c r="L707" s="8"/>
      <c r="M707" s="25"/>
    </row>
    <row r="708" spans="1:13" x14ac:dyDescent="0.15">
      <c r="A708" s="176"/>
      <c r="B708" s="6">
        <v>279</v>
      </c>
      <c r="C708" s="8">
        <f t="shared" si="26"/>
        <v>97982.138083354163</v>
      </c>
      <c r="D708" s="8">
        <f>IF(C708=0,0,-PPMT(Jグレード!$Q$16/12,B708,MAX(Jグレード!$O$15*12),Jグレード!$P$12))</f>
        <v>78248.988078159819</v>
      </c>
      <c r="E708" s="8">
        <f>IF(C708=0,0,-IPMT(Jグレード!$Q$16/12,B708,MAX(Jグレード!$O$15*12),Jグレード!$P$12))</f>
        <v>7259.7161503879925</v>
      </c>
      <c r="F708" s="9">
        <f t="shared" si="27"/>
        <v>11537296.852542656</v>
      </c>
      <c r="H708" s="178"/>
      <c r="I708" s="6"/>
      <c r="J708" s="25"/>
      <c r="K708" s="8"/>
      <c r="L708" s="8"/>
      <c r="M708" s="25"/>
    </row>
    <row r="709" spans="1:13" x14ac:dyDescent="0.15">
      <c r="A709" s="176"/>
      <c r="B709" s="6">
        <v>280</v>
      </c>
      <c r="C709" s="8">
        <f t="shared" si="26"/>
        <v>97982.138083354163</v>
      </c>
      <c r="D709" s="8">
        <f>IF(C709=0,0,-PPMT(Jグレード!$Q$16/12,B709,MAX(Jグレード!$O$15*12),Jグレード!$P$12))</f>
        <v>78297.89369570867</v>
      </c>
      <c r="E709" s="8">
        <f>IF(C709=0,0,-IPMT(Jグレード!$Q$16/12,B709,MAX(Jグレード!$O$15*12),Jグレード!$P$12))</f>
        <v>7210.8105328391412</v>
      </c>
      <c r="F709" s="9">
        <f t="shared" si="27"/>
        <v>11458998.958846947</v>
      </c>
      <c r="H709" s="178"/>
      <c r="I709" s="6"/>
      <c r="J709" s="25"/>
      <c r="K709" s="8"/>
      <c r="L709" s="8"/>
      <c r="M709" s="25"/>
    </row>
    <row r="710" spans="1:13" x14ac:dyDescent="0.15">
      <c r="A710" s="176"/>
      <c r="B710" s="6">
        <v>281</v>
      </c>
      <c r="C710" s="8">
        <f t="shared" si="26"/>
        <v>97982.138083354163</v>
      </c>
      <c r="D710" s="8">
        <f>IF(C710=0,0,-PPMT(Jグレード!$Q$16/12,B710,MAX(Jグレード!$O$15*12),Jグレード!$P$12))</f>
        <v>78346.829879268495</v>
      </c>
      <c r="E710" s="8">
        <f>IF(C710=0,0,-IPMT(Jグレード!$Q$16/12,B710,MAX(Jグレード!$O$15*12),Jグレード!$P$12))</f>
        <v>7161.8743492793237</v>
      </c>
      <c r="F710" s="9">
        <f t="shared" si="27"/>
        <v>11380652.128967678</v>
      </c>
      <c r="H710" s="178"/>
      <c r="I710" s="6"/>
      <c r="J710" s="25"/>
      <c r="K710" s="8"/>
      <c r="L710" s="8"/>
      <c r="M710" s="25"/>
    </row>
    <row r="711" spans="1:13" x14ac:dyDescent="0.15">
      <c r="A711" s="176"/>
      <c r="B711" s="6">
        <v>282</v>
      </c>
      <c r="C711" s="8">
        <f t="shared" si="26"/>
        <v>97982.138083354163</v>
      </c>
      <c r="D711" s="8">
        <f>IF(C711=0,0,-PPMT(Jグレード!$Q$16/12,B711,MAX(Jグレード!$O$15*12),Jグレード!$P$12))</f>
        <v>78395.796647943032</v>
      </c>
      <c r="E711" s="8">
        <f>IF(C711=0,0,-IPMT(Jグレード!$Q$16/12,B711,MAX(Jグレード!$O$15*12),Jグレード!$P$12))</f>
        <v>7112.9075806047804</v>
      </c>
      <c r="F711" s="9">
        <f t="shared" si="27"/>
        <v>11302256.332319735</v>
      </c>
      <c r="H711" s="178"/>
      <c r="I711" s="6"/>
      <c r="J711" s="25"/>
      <c r="K711" s="8"/>
      <c r="L711" s="8"/>
      <c r="M711" s="25"/>
    </row>
    <row r="712" spans="1:13" x14ac:dyDescent="0.15">
      <c r="A712" s="176"/>
      <c r="B712" s="6">
        <v>283</v>
      </c>
      <c r="C712" s="8">
        <f t="shared" si="26"/>
        <v>97982.138083354163</v>
      </c>
      <c r="D712" s="8">
        <f>IF(C712=0,0,-PPMT(Jグレード!$Q$16/12,B712,MAX(Jグレード!$O$15*12),Jグレード!$P$12))</f>
        <v>78444.794020847999</v>
      </c>
      <c r="E712" s="8">
        <f>IF(C712=0,0,-IPMT(Jグレード!$Q$16/12,B712,MAX(Jグレード!$O$15*12),Jグレード!$P$12))</f>
        <v>7063.9102076998142</v>
      </c>
      <c r="F712" s="9">
        <f t="shared" si="27"/>
        <v>11223811.538298886</v>
      </c>
      <c r="H712" s="178"/>
      <c r="I712" s="6">
        <v>47</v>
      </c>
      <c r="J712" s="8">
        <f>IF(M706&lt;0.01,0,J$280)</f>
        <v>97615.60552677844</v>
      </c>
      <c r="K712" s="8">
        <f>IF(J712=0,0,-PPMT(Jグレード!$Q$16/2,I712,MAX(Jグレード!$O$15*2),Jグレード!$P$13))</f>
        <v>89228.964645857894</v>
      </c>
      <c r="L712" s="8">
        <f>IF(J712=0,0,-IPMT(Jグレード!$Q$16/2,基本!I712,MAX(Jグレード!$O$15*2),Jグレード!$P$13))</f>
        <v>8386.6408809205477</v>
      </c>
      <c r="M712" s="8">
        <f>IF(M706&lt;0,0,M706-K712)</f>
        <v>2132966.0936773019</v>
      </c>
    </row>
    <row r="713" spans="1:13" x14ac:dyDescent="0.15">
      <c r="A713" s="176"/>
      <c r="B713" s="6">
        <v>284</v>
      </c>
      <c r="C713" s="8">
        <f t="shared" si="26"/>
        <v>97982.138083354163</v>
      </c>
      <c r="D713" s="8">
        <f>IF(C713=0,0,-PPMT(Jグレード!$Q$16/12,B713,MAX(Jグレード!$O$15*12),Jグレード!$P$12))</f>
        <v>78493.82201711103</v>
      </c>
      <c r="E713" s="8">
        <f>IF(C713=0,0,-IPMT(Jグレード!$Q$16/12,B713,MAX(Jグレード!$O$15*12),Jグレード!$P$12))</f>
        <v>7014.8822114367858</v>
      </c>
      <c r="F713" s="9">
        <f t="shared" si="27"/>
        <v>11145317.716281775</v>
      </c>
      <c r="H713" s="178"/>
      <c r="I713" s="6"/>
      <c r="J713" s="25"/>
      <c r="K713" s="8"/>
      <c r="L713" s="8"/>
      <c r="M713" s="25"/>
    </row>
    <row r="714" spans="1:13" x14ac:dyDescent="0.15">
      <c r="A714" s="176"/>
      <c r="B714" s="6">
        <v>285</v>
      </c>
      <c r="C714" s="8">
        <f t="shared" si="26"/>
        <v>97982.138083354163</v>
      </c>
      <c r="D714" s="8">
        <f>IF(C714=0,0,-PPMT(Jグレード!$Q$16/12,B714,MAX(Jグレード!$O$15*12),Jグレード!$P$12))</f>
        <v>78542.880655871719</v>
      </c>
      <c r="E714" s="8">
        <f>IF(C714=0,0,-IPMT(Jグレード!$Q$16/12,B714,MAX(Jグレード!$O$15*12),Jグレード!$P$12))</f>
        <v>6965.8235726760913</v>
      </c>
      <c r="F714" s="9">
        <f t="shared" si="27"/>
        <v>11066774.835625904</v>
      </c>
      <c r="H714" s="178"/>
      <c r="I714" s="6"/>
      <c r="J714" s="25"/>
      <c r="K714" s="8"/>
      <c r="L714" s="8"/>
      <c r="M714" s="25"/>
    </row>
    <row r="715" spans="1:13" x14ac:dyDescent="0.15">
      <c r="A715" s="176"/>
      <c r="B715" s="6">
        <v>286</v>
      </c>
      <c r="C715" s="8">
        <f t="shared" si="26"/>
        <v>97982.138083354163</v>
      </c>
      <c r="D715" s="8">
        <f>IF(C715=0,0,-PPMT(Jグレード!$Q$16/12,B715,MAX(Jグレード!$O$15*12),Jグレード!$P$12))</f>
        <v>78591.969956281639</v>
      </c>
      <c r="E715" s="8">
        <f>IF(C715=0,0,-IPMT(Jグレード!$Q$16/12,B715,MAX(Jグレード!$O$15*12),Jグレード!$P$12))</f>
        <v>6916.7342722661715</v>
      </c>
      <c r="F715" s="9">
        <f t="shared" si="27"/>
        <v>10988182.865669621</v>
      </c>
      <c r="H715" s="178"/>
      <c r="I715" s="6"/>
      <c r="J715" s="25"/>
      <c r="K715" s="8"/>
      <c r="L715" s="8"/>
      <c r="M715" s="25"/>
    </row>
    <row r="716" spans="1:13" x14ac:dyDescent="0.15">
      <c r="A716" s="176"/>
      <c r="B716" s="6">
        <v>287</v>
      </c>
      <c r="C716" s="8">
        <f t="shared" si="26"/>
        <v>97982.138083354163</v>
      </c>
      <c r="D716" s="8">
        <f>IF(C716=0,0,-PPMT(Jグレード!$Q$16/12,B716,MAX(Jグレード!$O$15*12),Jグレード!$P$12))</f>
        <v>78641.089937504323</v>
      </c>
      <c r="E716" s="8">
        <f>IF(C716=0,0,-IPMT(Jグレード!$Q$16/12,B716,MAX(Jグレード!$O$15*12),Jグレード!$P$12))</f>
        <v>6867.6142910434955</v>
      </c>
      <c r="F716" s="9">
        <f t="shared" si="27"/>
        <v>10909541.775732117</v>
      </c>
      <c r="H716" s="178"/>
      <c r="I716" s="6"/>
      <c r="J716" s="25"/>
      <c r="K716" s="8"/>
      <c r="L716" s="8"/>
      <c r="M716" s="25"/>
    </row>
    <row r="717" spans="1:13" x14ac:dyDescent="0.15">
      <c r="A717" s="176"/>
      <c r="B717" s="6">
        <v>288</v>
      </c>
      <c r="C717" s="8">
        <f t="shared" si="26"/>
        <v>97982.138083354163</v>
      </c>
      <c r="D717" s="8">
        <f>IF(C717=0,0,-PPMT(Jグレード!$Q$16/12,B717,MAX(Jグレード!$O$15*12),Jグレード!$P$12))</f>
        <v>78690.240618715252</v>
      </c>
      <c r="E717" s="8">
        <f>IF(C717=0,0,-IPMT(Jグレード!$Q$16/12,B717,MAX(Jグレード!$O$15*12),Jグレード!$P$12))</f>
        <v>6818.4636098325545</v>
      </c>
      <c r="F717" s="9">
        <f t="shared" si="27"/>
        <v>10830851.535113402</v>
      </c>
      <c r="H717" s="178"/>
      <c r="I717" s="6"/>
      <c r="J717" s="25"/>
      <c r="K717" s="8"/>
      <c r="L717" s="8"/>
      <c r="M717" s="25"/>
    </row>
    <row r="718" spans="1:13" x14ac:dyDescent="0.15">
      <c r="A718" s="175" t="s">
        <v>114</v>
      </c>
      <c r="B718" s="6">
        <v>289</v>
      </c>
      <c r="C718" s="8">
        <f t="shared" si="26"/>
        <v>97982.138083354163</v>
      </c>
      <c r="D718" s="8">
        <f>IF(C718=0,0,-PPMT(Jグレード!$Q$16/12,B718,MAX(Jグレード!$O$15*12),Jグレード!$P$12))</f>
        <v>78739.422019101956</v>
      </c>
      <c r="E718" s="8">
        <f>IF(C718=0,0,-IPMT(Jグレード!$Q$16/12,B718,MAX(Jグレード!$O$15*12),Jグレード!$P$12))</f>
        <v>6769.2822094458588</v>
      </c>
      <c r="F718" s="9">
        <f t="shared" si="27"/>
        <v>10752112.1130943</v>
      </c>
      <c r="H718" s="178"/>
      <c r="I718" s="6">
        <v>48</v>
      </c>
      <c r="J718" s="8">
        <f>IF(M712&lt;0.01,0,J$286)</f>
        <v>97615.60552677844</v>
      </c>
      <c r="K718" s="8">
        <f>IF(J718=0,0,-PPMT(Jグレード!$Q$16/2,I718,MAX(Jグレード!$O$15*2),Jグレード!$P$13))</f>
        <v>89563.573263279875</v>
      </c>
      <c r="L718" s="8">
        <f>IF(J718=0,0,-IPMT(Jグレード!$Q$16/2,基本!I718,MAX(Jグレード!$O$15*2),Jグレード!$P$13))</f>
        <v>8052.0322634985805</v>
      </c>
      <c r="M718" s="8">
        <f>IF(M712&lt;0,0,M712-K718)</f>
        <v>2043402.520414022</v>
      </c>
    </row>
    <row r="719" spans="1:13" x14ac:dyDescent="0.15">
      <c r="A719" s="175"/>
      <c r="B719" s="6">
        <v>290</v>
      </c>
      <c r="C719" s="8">
        <f t="shared" si="26"/>
        <v>97982.138083354163</v>
      </c>
      <c r="D719" s="8">
        <f>IF(C719=0,0,-PPMT(Jグレード!$Q$16/12,B719,MAX(Jグレード!$O$15*12),Jグレード!$P$12))</f>
        <v>78788.634157863897</v>
      </c>
      <c r="E719" s="8">
        <f>IF(C719=0,0,-IPMT(Jグレード!$Q$16/12,B719,MAX(Jグレード!$O$15*12),Jグレード!$P$12))</f>
        <v>6720.0700706839198</v>
      </c>
      <c r="F719" s="9">
        <f t="shared" si="27"/>
        <v>10673323.478936436</v>
      </c>
      <c r="H719" s="177" t="s">
        <v>114</v>
      </c>
      <c r="I719" s="6"/>
      <c r="J719" s="25"/>
      <c r="K719" s="8"/>
      <c r="L719" s="8"/>
      <c r="M719" s="25"/>
    </row>
    <row r="720" spans="1:13" x14ac:dyDescent="0.15">
      <c r="A720" s="175"/>
      <c r="B720" s="6">
        <v>291</v>
      </c>
      <c r="C720" s="8">
        <f t="shared" si="26"/>
        <v>97982.138083354163</v>
      </c>
      <c r="D720" s="8">
        <f>IF(C720=0,0,-PPMT(Jグレード!$Q$16/12,B720,MAX(Jグレード!$O$15*12),Jグレード!$P$12))</f>
        <v>78837.877054212557</v>
      </c>
      <c r="E720" s="8">
        <f>IF(C720=0,0,-IPMT(Jグレード!$Q$16/12,B720,MAX(Jグレード!$O$15*12),Jグレード!$P$12))</f>
        <v>6670.8271743352552</v>
      </c>
      <c r="F720" s="9">
        <f t="shared" si="27"/>
        <v>10594485.601882223</v>
      </c>
      <c r="H720" s="177"/>
      <c r="I720" s="6"/>
      <c r="J720" s="25"/>
      <c r="K720" s="8"/>
      <c r="L720" s="8"/>
      <c r="M720" s="25"/>
    </row>
    <row r="721" spans="1:13" x14ac:dyDescent="0.15">
      <c r="A721" s="175"/>
      <c r="B721" s="6">
        <v>292</v>
      </c>
      <c r="C721" s="8">
        <f t="shared" si="26"/>
        <v>97982.138083354163</v>
      </c>
      <c r="D721" s="8">
        <f>IF(C721=0,0,-PPMT(Jグレード!$Q$16/12,B721,MAX(Jグレード!$O$15*12),Jグレード!$P$12))</f>
        <v>78887.150727371438</v>
      </c>
      <c r="E721" s="8">
        <f>IF(C721=0,0,-IPMT(Jグレード!$Q$16/12,B721,MAX(Jグレード!$O$15*12),Jグレード!$P$12))</f>
        <v>6621.5535011763723</v>
      </c>
      <c r="F721" s="9">
        <f t="shared" si="27"/>
        <v>10515598.451154852</v>
      </c>
      <c r="H721" s="177"/>
      <c r="I721" s="6"/>
      <c r="J721" s="25"/>
      <c r="K721" s="8"/>
      <c r="L721" s="8"/>
      <c r="M721" s="25"/>
    </row>
    <row r="722" spans="1:13" x14ac:dyDescent="0.15">
      <c r="A722" s="175"/>
      <c r="B722" s="6">
        <v>293</v>
      </c>
      <c r="C722" s="8">
        <f t="shared" si="26"/>
        <v>97982.138083354163</v>
      </c>
      <c r="D722" s="8">
        <f>IF(C722=0,0,-PPMT(Jグレード!$Q$16/12,B722,MAX(Jグレード!$O$15*12),Jグレード!$P$12))</f>
        <v>78936.455196576062</v>
      </c>
      <c r="E722" s="8">
        <f>IF(C722=0,0,-IPMT(Jグレード!$Q$16/12,B722,MAX(Jグレード!$O$15*12),Jグレード!$P$12))</f>
        <v>6572.2490319717654</v>
      </c>
      <c r="F722" s="9">
        <f t="shared" si="27"/>
        <v>10436661.995958276</v>
      </c>
      <c r="H722" s="177"/>
      <c r="I722" s="6"/>
      <c r="J722" s="25"/>
      <c r="K722" s="8"/>
      <c r="L722" s="8"/>
      <c r="M722" s="25"/>
    </row>
    <row r="723" spans="1:13" x14ac:dyDescent="0.15">
      <c r="A723" s="175"/>
      <c r="B723" s="6">
        <v>294</v>
      </c>
      <c r="C723" s="8">
        <f t="shared" si="26"/>
        <v>97982.138083354163</v>
      </c>
      <c r="D723" s="8">
        <f>IF(C723=0,0,-PPMT(Jグレード!$Q$16/12,B723,MAX(Jグレード!$O$15*12),Jグレード!$P$12))</f>
        <v>78985.790481073913</v>
      </c>
      <c r="E723" s="8">
        <f>IF(C723=0,0,-IPMT(Jグレード!$Q$16/12,B723,MAX(Jグレード!$O$15*12),Jグレード!$P$12))</f>
        <v>6522.9137474739055</v>
      </c>
      <c r="F723" s="9">
        <f t="shared" si="27"/>
        <v>10357676.205477202</v>
      </c>
      <c r="H723" s="177"/>
      <c r="I723" s="6"/>
      <c r="J723" s="25"/>
      <c r="K723" s="8"/>
      <c r="L723" s="8"/>
      <c r="M723" s="25"/>
    </row>
    <row r="724" spans="1:13" x14ac:dyDescent="0.15">
      <c r="A724" s="175"/>
      <c r="B724" s="6">
        <v>295</v>
      </c>
      <c r="C724" s="8">
        <f t="shared" si="26"/>
        <v>97982.138083354163</v>
      </c>
      <c r="D724" s="8">
        <f>IF(C724=0,0,-PPMT(Jグレード!$Q$16/12,B724,MAX(Jグレード!$O$15*12),Jグレード!$P$12))</f>
        <v>79035.156600124581</v>
      </c>
      <c r="E724" s="8">
        <f>IF(C724=0,0,-IPMT(Jグレード!$Q$16/12,B724,MAX(Jグレード!$O$15*12),Jグレード!$P$12))</f>
        <v>6473.5476284232345</v>
      </c>
      <c r="F724" s="9">
        <f t="shared" si="27"/>
        <v>10278641.048877077</v>
      </c>
      <c r="H724" s="177"/>
      <c r="I724" s="6">
        <v>49</v>
      </c>
      <c r="J724" s="8">
        <f>IF(M718&lt;0.01,0,J$292)</f>
        <v>97615.60552677844</v>
      </c>
      <c r="K724" s="8">
        <f>IF(J724=0,0,-PPMT(Jグレード!$Q$16/2,I724,MAX(Jグレード!$O$15*2),Jグレード!$P$13))</f>
        <v>89899.436663017157</v>
      </c>
      <c r="L724" s="8">
        <f>IF(J724=0,0,-IPMT(Jグレード!$Q$16/2,基本!I724,MAX(Jグレード!$O$15*2),Jグレード!$P$13))</f>
        <v>7716.1688637612815</v>
      </c>
      <c r="M724" s="8">
        <f>IF(M718&lt;0,0,M718-K724)</f>
        <v>1953503.0837510049</v>
      </c>
    </row>
    <row r="725" spans="1:13" x14ac:dyDescent="0.15">
      <c r="A725" s="175"/>
      <c r="B725" s="6">
        <v>296</v>
      </c>
      <c r="C725" s="8">
        <f t="shared" si="26"/>
        <v>97982.138083354163</v>
      </c>
      <c r="D725" s="8">
        <f>IF(C725=0,0,-PPMT(Jグレード!$Q$16/12,B725,MAX(Jグレード!$O$15*12),Jグレード!$P$12))</f>
        <v>79084.553572999663</v>
      </c>
      <c r="E725" s="8">
        <f>IF(C725=0,0,-IPMT(Jグレード!$Q$16/12,B725,MAX(Jグレード!$O$15*12),Jグレード!$P$12))</f>
        <v>6424.1506555481556</v>
      </c>
      <c r="F725" s="9">
        <f t="shared" si="27"/>
        <v>10199556.495304078</v>
      </c>
      <c r="H725" s="177"/>
      <c r="I725" s="6"/>
      <c r="J725" s="25"/>
      <c r="K725" s="8"/>
      <c r="L725" s="8"/>
      <c r="M725" s="25"/>
    </row>
    <row r="726" spans="1:13" x14ac:dyDescent="0.15">
      <c r="A726" s="175"/>
      <c r="B726" s="6">
        <v>297</v>
      </c>
      <c r="C726" s="8">
        <f t="shared" si="26"/>
        <v>97982.138083354163</v>
      </c>
      <c r="D726" s="8">
        <f>IF(C726=0,0,-PPMT(Jグレード!$Q$16/12,B726,MAX(Jグレード!$O$15*12),Jグレード!$P$12))</f>
        <v>79133.981418982788</v>
      </c>
      <c r="E726" s="8">
        <f>IF(C726=0,0,-IPMT(Jグレード!$Q$16/12,B726,MAX(Jグレード!$O$15*12),Jグレード!$P$12))</f>
        <v>6374.7228095650298</v>
      </c>
      <c r="F726" s="9">
        <f t="shared" si="27"/>
        <v>10120422.513885096</v>
      </c>
      <c r="H726" s="177"/>
      <c r="I726" s="6"/>
      <c r="J726" s="25"/>
      <c r="K726" s="8"/>
      <c r="L726" s="8"/>
      <c r="M726" s="25"/>
    </row>
    <row r="727" spans="1:13" x14ac:dyDescent="0.15">
      <c r="A727" s="175"/>
      <c r="B727" s="6">
        <v>298</v>
      </c>
      <c r="C727" s="8">
        <f t="shared" si="26"/>
        <v>97982.138083354163</v>
      </c>
      <c r="D727" s="8">
        <f>IF(C727=0,0,-PPMT(Jグレード!$Q$16/12,B727,MAX(Jグレード!$O$15*12),Jグレード!$P$12))</f>
        <v>79183.440157369652</v>
      </c>
      <c r="E727" s="8">
        <f>IF(C727=0,0,-IPMT(Jグレード!$Q$16/12,B727,MAX(Jグレード!$O$15*12),Jグレード!$P$12))</f>
        <v>6325.264071178166</v>
      </c>
      <c r="F727" s="9">
        <f t="shared" si="27"/>
        <v>10041239.073727727</v>
      </c>
      <c r="H727" s="177"/>
      <c r="I727" s="6"/>
      <c r="J727" s="25"/>
      <c r="K727" s="8"/>
      <c r="L727" s="8"/>
      <c r="M727" s="25"/>
    </row>
    <row r="728" spans="1:13" x14ac:dyDescent="0.15">
      <c r="A728" s="175"/>
      <c r="B728" s="6">
        <v>299</v>
      </c>
      <c r="C728" s="8">
        <f t="shared" si="26"/>
        <v>97982.138083354163</v>
      </c>
      <c r="D728" s="8">
        <f>IF(C728=0,0,-PPMT(Jグレード!$Q$16/12,B728,MAX(Jグレード!$O$15*12),Jグレード!$P$12))</f>
        <v>79232.929807467997</v>
      </c>
      <c r="E728" s="8">
        <f>IF(C728=0,0,-IPMT(Jグレード!$Q$16/12,B728,MAX(Jグレード!$O$15*12),Jグレード!$P$12))</f>
        <v>6275.774421079811</v>
      </c>
      <c r="F728" s="9">
        <f t="shared" si="27"/>
        <v>9962006.1439202596</v>
      </c>
      <c r="H728" s="177"/>
      <c r="I728" s="6"/>
      <c r="J728" s="25"/>
      <c r="K728" s="8"/>
      <c r="L728" s="8"/>
      <c r="M728" s="25"/>
    </row>
    <row r="729" spans="1:13" x14ac:dyDescent="0.15">
      <c r="A729" s="175"/>
      <c r="B729" s="6">
        <v>300</v>
      </c>
      <c r="C729" s="8">
        <f t="shared" si="26"/>
        <v>97982.138083354163</v>
      </c>
      <c r="D729" s="8">
        <f>IF(C729=0,0,-PPMT(Jグレード!$Q$16/12,B729,MAX(Jグレード!$O$15*12),Jグレード!$P$12))</f>
        <v>79282.450388597674</v>
      </c>
      <c r="E729" s="8">
        <f>IF(C729=0,0,-IPMT(Jグレード!$Q$16/12,B729,MAX(Jグレード!$O$15*12),Jグレード!$P$12))</f>
        <v>6226.2538399501436</v>
      </c>
      <c r="F729" s="9">
        <f t="shared" si="27"/>
        <v>9882723.6935316622</v>
      </c>
      <c r="H729" s="177"/>
      <c r="I729" s="6"/>
      <c r="J729" s="25"/>
      <c r="K729" s="8"/>
      <c r="L729" s="8"/>
      <c r="M729" s="25"/>
    </row>
    <row r="730" spans="1:13" x14ac:dyDescent="0.15">
      <c r="A730" s="176" t="s">
        <v>115</v>
      </c>
      <c r="B730" s="6">
        <v>301</v>
      </c>
      <c r="C730" s="8">
        <f t="shared" si="26"/>
        <v>97982.138083354163</v>
      </c>
      <c r="D730" s="8">
        <f>IF(C730=0,0,-PPMT(Jグレード!$Q$16/12,B730,MAX(Jグレード!$O$15*12),Jグレード!$P$12))</f>
        <v>79332.001920090537</v>
      </c>
      <c r="E730" s="8">
        <f>IF(C730=0,0,-IPMT(Jグレード!$Q$16/12,B730,MAX(Jグレード!$O$15*12),Jグレード!$P$12))</f>
        <v>6176.7023084572702</v>
      </c>
      <c r="F730" s="9">
        <f t="shared" si="27"/>
        <v>9803391.6916115712</v>
      </c>
      <c r="H730" s="177"/>
      <c r="I730" s="6">
        <v>50</v>
      </c>
      <c r="J730" s="8">
        <f>IF(M724&lt;0.01,0,J$298)</f>
        <v>97615.60552677844</v>
      </c>
      <c r="K730" s="8">
        <f>IF(J730=0,0,-PPMT(Jグレード!$Q$16/2,I730,MAX(Jグレード!$O$15*2),Jグレード!$P$13))</f>
        <v>90236.559550503487</v>
      </c>
      <c r="L730" s="8">
        <f>IF(J730=0,0,-IPMT(Jグレード!$Q$16/2,基本!I730,MAX(Jグレード!$O$15*2),Jグレード!$P$13))</f>
        <v>7379.0459762749679</v>
      </c>
      <c r="M730" s="8">
        <f>IF(M724&lt;0,0,M724-K730)</f>
        <v>1863266.5242005014</v>
      </c>
    </row>
    <row r="731" spans="1:13" x14ac:dyDescent="0.15">
      <c r="A731" s="176"/>
      <c r="B731" s="6">
        <v>302</v>
      </c>
      <c r="C731" s="8">
        <f t="shared" si="26"/>
        <v>97982.138083354163</v>
      </c>
      <c r="D731" s="8">
        <f>IF(C731=0,0,-PPMT(Jグレード!$Q$16/12,B731,MAX(Jグレード!$O$15*12),Jグレード!$P$12))</f>
        <v>79381.584421290594</v>
      </c>
      <c r="E731" s="8">
        <f>IF(C731=0,0,-IPMT(Jグレード!$Q$16/12,B731,MAX(Jグレード!$O$15*12),Jグレード!$P$12))</f>
        <v>6127.1198072572133</v>
      </c>
      <c r="F731" s="9">
        <f t="shared" si="27"/>
        <v>9724010.1071902812</v>
      </c>
      <c r="H731" s="178" t="s">
        <v>115</v>
      </c>
      <c r="I731" s="6"/>
      <c r="J731" s="25"/>
      <c r="K731" s="8"/>
      <c r="L731" s="8"/>
      <c r="M731" s="25"/>
    </row>
    <row r="732" spans="1:13" x14ac:dyDescent="0.15">
      <c r="A732" s="176"/>
      <c r="B732" s="6">
        <v>303</v>
      </c>
      <c r="C732" s="8">
        <f t="shared" si="26"/>
        <v>97982.138083354163</v>
      </c>
      <c r="D732" s="8">
        <f>IF(C732=0,0,-PPMT(Jグレード!$Q$16/12,B732,MAX(Jグレード!$O$15*12),Jグレード!$P$12))</f>
        <v>79431.1979115539</v>
      </c>
      <c r="E732" s="8">
        <f>IF(C732=0,0,-IPMT(Jグレード!$Q$16/12,B732,MAX(Jグレード!$O$15*12),Jグレード!$P$12))</f>
        <v>6077.5063169939076</v>
      </c>
      <c r="F732" s="9">
        <f t="shared" si="27"/>
        <v>9644578.9092787281</v>
      </c>
      <c r="H732" s="178"/>
      <c r="I732" s="6"/>
      <c r="J732" s="25"/>
      <c r="K732" s="8"/>
      <c r="L732" s="8"/>
      <c r="M732" s="25"/>
    </row>
    <row r="733" spans="1:13" x14ac:dyDescent="0.15">
      <c r="A733" s="176"/>
      <c r="B733" s="6">
        <v>304</v>
      </c>
      <c r="C733" s="8">
        <f t="shared" si="26"/>
        <v>97982.138083354163</v>
      </c>
      <c r="D733" s="8">
        <f>IF(C733=0,0,-PPMT(Jグレード!$Q$16/12,B733,MAX(Jグレード!$O$15*12),Jグレード!$P$12))</f>
        <v>79480.842410248631</v>
      </c>
      <c r="E733" s="8">
        <f>IF(C733=0,0,-IPMT(Jグレード!$Q$16/12,B733,MAX(Jグレード!$O$15*12),Jグレード!$P$12))</f>
        <v>6027.861818299185</v>
      </c>
      <c r="F733" s="9">
        <f t="shared" si="27"/>
        <v>9565098.0668684803</v>
      </c>
      <c r="H733" s="178"/>
      <c r="I733" s="6"/>
      <c r="J733" s="25"/>
      <c r="K733" s="8"/>
      <c r="L733" s="8"/>
      <c r="M733" s="25"/>
    </row>
    <row r="734" spans="1:13" x14ac:dyDescent="0.15">
      <c r="A734" s="176"/>
      <c r="B734" s="6">
        <v>305</v>
      </c>
      <c r="C734" s="8">
        <f t="shared" si="26"/>
        <v>97982.138083354163</v>
      </c>
      <c r="D734" s="8">
        <f>IF(C734=0,0,-PPMT(Jグレード!$Q$16/12,B734,MAX(Jグレード!$O$15*12),Jグレード!$P$12))</f>
        <v>79530.51793675503</v>
      </c>
      <c r="E734" s="8">
        <f>IF(C734=0,0,-IPMT(Jグレード!$Q$16/12,B734,MAX(Jグレード!$O$15*12),Jグレード!$P$12))</f>
        <v>5978.1862917927801</v>
      </c>
      <c r="F734" s="9">
        <f t="shared" si="27"/>
        <v>9485567.5489317253</v>
      </c>
      <c r="H734" s="178"/>
      <c r="I734" s="6"/>
      <c r="J734" s="25"/>
      <c r="K734" s="8"/>
      <c r="L734" s="8"/>
      <c r="M734" s="25"/>
    </row>
    <row r="735" spans="1:13" x14ac:dyDescent="0.15">
      <c r="A735" s="176"/>
      <c r="B735" s="6">
        <v>306</v>
      </c>
      <c r="C735" s="8">
        <f t="shared" si="26"/>
        <v>97982.138083354163</v>
      </c>
      <c r="D735" s="8">
        <f>IF(C735=0,0,-PPMT(Jグレード!$Q$16/12,B735,MAX(Jグレード!$O$15*12),Jグレード!$P$12))</f>
        <v>79580.224510465501</v>
      </c>
      <c r="E735" s="8">
        <f>IF(C735=0,0,-IPMT(Jグレード!$Q$16/12,B735,MAX(Jグレード!$O$15*12),Jグレード!$P$12))</f>
        <v>5928.479718082307</v>
      </c>
      <c r="F735" s="9">
        <f t="shared" si="27"/>
        <v>9405987.3244212605</v>
      </c>
      <c r="H735" s="178"/>
      <c r="I735" s="6"/>
      <c r="J735" s="25"/>
      <c r="K735" s="8"/>
      <c r="L735" s="8"/>
      <c r="M735" s="25"/>
    </row>
    <row r="736" spans="1:13" x14ac:dyDescent="0.15">
      <c r="A736" s="176"/>
      <c r="B736" s="6">
        <v>307</v>
      </c>
      <c r="C736" s="8">
        <f t="shared" si="26"/>
        <v>97982.138083354163</v>
      </c>
      <c r="D736" s="8">
        <f>IF(C736=0,0,-PPMT(Jグレード!$Q$16/12,B736,MAX(Jグレード!$O$15*12),Jグレード!$P$12))</f>
        <v>79629.962150784544</v>
      </c>
      <c r="E736" s="8">
        <f>IF(C736=0,0,-IPMT(Jグレード!$Q$16/12,B736,MAX(Jグレード!$O$15*12),Jグレード!$P$12))</f>
        <v>5878.7420777632669</v>
      </c>
      <c r="F736" s="9">
        <f t="shared" si="27"/>
        <v>9326357.3622704763</v>
      </c>
      <c r="H736" s="178"/>
      <c r="I736" s="6">
        <v>51</v>
      </c>
      <c r="J736" s="8">
        <f>IF(M730&lt;0.01,0,J$304)</f>
        <v>97615.60552677844</v>
      </c>
      <c r="K736" s="8">
        <f>IF(J736=0,0,-PPMT(Jグレード!$Q$16/2,I736,MAX(Jグレード!$O$15*2),Jグレード!$P$13))</f>
        <v>90574.946648817859</v>
      </c>
      <c r="L736" s="8">
        <f>IF(J736=0,0,-IPMT(Jグレード!$Q$16/2,基本!I736,MAX(Jグレード!$O$15*2),Jグレード!$P$13))</f>
        <v>7040.658877960579</v>
      </c>
      <c r="M736" s="8">
        <f>IF(M730&lt;0,0,M730-K736)</f>
        <v>1772691.5775516834</v>
      </c>
    </row>
    <row r="737" spans="1:13" x14ac:dyDescent="0.15">
      <c r="A737" s="176"/>
      <c r="B737" s="6">
        <v>308</v>
      </c>
      <c r="C737" s="8">
        <f t="shared" si="26"/>
        <v>97982.138083354163</v>
      </c>
      <c r="D737" s="8">
        <f>IF(C737=0,0,-PPMT(Jグレード!$Q$16/12,B737,MAX(Jグレード!$O$15*12),Jグレード!$P$12))</f>
        <v>79679.730877128779</v>
      </c>
      <c r="E737" s="8">
        <f>IF(C737=0,0,-IPMT(Jグレード!$Q$16/12,B737,MAX(Jグレード!$O$15*12),Jグレード!$P$12))</f>
        <v>5828.9733514190266</v>
      </c>
      <c r="F737" s="9">
        <f t="shared" si="27"/>
        <v>9246677.6313933469</v>
      </c>
      <c r="H737" s="178"/>
      <c r="I737" s="6"/>
      <c r="J737" s="25"/>
      <c r="K737" s="8"/>
      <c r="L737" s="8"/>
      <c r="M737" s="25"/>
    </row>
    <row r="738" spans="1:13" x14ac:dyDescent="0.15">
      <c r="A738" s="176"/>
      <c r="B738" s="6">
        <v>309</v>
      </c>
      <c r="C738" s="8">
        <f t="shared" si="26"/>
        <v>97982.138083354163</v>
      </c>
      <c r="D738" s="8">
        <f>IF(C738=0,0,-PPMT(Jグレード!$Q$16/12,B738,MAX(Jグレード!$O$15*12),Jグレード!$P$12))</f>
        <v>79729.530708926992</v>
      </c>
      <c r="E738" s="8">
        <f>IF(C738=0,0,-IPMT(Jグレード!$Q$16/12,B738,MAX(Jグレード!$O$15*12),Jグレード!$P$12))</f>
        <v>5779.173519620821</v>
      </c>
      <c r="F738" s="9">
        <f t="shared" si="27"/>
        <v>9166948.1006844193</v>
      </c>
      <c r="H738" s="178"/>
      <c r="I738" s="6"/>
      <c r="J738" s="25"/>
      <c r="K738" s="8"/>
      <c r="L738" s="8"/>
      <c r="M738" s="25"/>
    </row>
    <row r="739" spans="1:13" x14ac:dyDescent="0.15">
      <c r="A739" s="176"/>
      <c r="B739" s="6">
        <v>310</v>
      </c>
      <c r="C739" s="8">
        <f t="shared" si="26"/>
        <v>97982.138083354163</v>
      </c>
      <c r="D739" s="8">
        <f>IF(C739=0,0,-PPMT(Jグレード!$Q$16/12,B739,MAX(Jグレード!$O$15*12),Jグレード!$P$12))</f>
        <v>79779.361665620076</v>
      </c>
      <c r="E739" s="8">
        <f>IF(C739=0,0,-IPMT(Jグレード!$Q$16/12,B739,MAX(Jグレード!$O$15*12),Jグレード!$P$12))</f>
        <v>5729.3425629277408</v>
      </c>
      <c r="F739" s="9">
        <f t="shared" si="27"/>
        <v>9087168.7390187997</v>
      </c>
      <c r="H739" s="178"/>
      <c r="I739" s="6"/>
      <c r="J739" s="25"/>
      <c r="K739" s="8"/>
      <c r="L739" s="8"/>
      <c r="M739" s="25"/>
    </row>
    <row r="740" spans="1:13" x14ac:dyDescent="0.15">
      <c r="A740" s="176"/>
      <c r="B740" s="6">
        <v>311</v>
      </c>
      <c r="C740" s="8">
        <f t="shared" si="26"/>
        <v>97982.138083354163</v>
      </c>
      <c r="D740" s="8">
        <f>IF(C740=0,0,-PPMT(Jグレード!$Q$16/12,B740,MAX(Jグレード!$O$15*12),Jグレード!$P$12))</f>
        <v>79829.223766661089</v>
      </c>
      <c r="E740" s="8">
        <f>IF(C740=0,0,-IPMT(Jグレード!$Q$16/12,B740,MAX(Jグレード!$O$15*12),Jグレード!$P$12))</f>
        <v>5679.4804618867292</v>
      </c>
      <c r="F740" s="9">
        <f t="shared" si="27"/>
        <v>9007339.5152521394</v>
      </c>
      <c r="H740" s="178"/>
      <c r="I740" s="6"/>
      <c r="J740" s="25"/>
      <c r="K740" s="8"/>
      <c r="L740" s="8"/>
      <c r="M740" s="25"/>
    </row>
    <row r="741" spans="1:13" x14ac:dyDescent="0.15">
      <c r="A741" s="176"/>
      <c r="B741" s="6">
        <v>312</v>
      </c>
      <c r="C741" s="8">
        <f t="shared" si="26"/>
        <v>97982.138083354163</v>
      </c>
      <c r="D741" s="8">
        <f>IF(C741=0,0,-PPMT(Jグレード!$Q$16/12,B741,MAX(Jグレード!$O$15*12),Jグレード!$P$12))</f>
        <v>79879.117031515241</v>
      </c>
      <c r="E741" s="8">
        <f>IF(C741=0,0,-IPMT(Jグレード!$Q$16/12,B741,MAX(Jグレード!$O$15*12),Jグレード!$P$12))</f>
        <v>5629.5871970325652</v>
      </c>
      <c r="F741" s="9">
        <f t="shared" si="27"/>
        <v>8927460.3982206248</v>
      </c>
      <c r="H741" s="178"/>
      <c r="I741" s="6"/>
      <c r="J741" s="25"/>
      <c r="K741" s="8"/>
      <c r="L741" s="8"/>
      <c r="M741" s="25"/>
    </row>
    <row r="742" spans="1:13" x14ac:dyDescent="0.15">
      <c r="A742" s="175" t="s">
        <v>116</v>
      </c>
      <c r="B742" s="6">
        <v>313</v>
      </c>
      <c r="C742" s="8">
        <f t="shared" si="26"/>
        <v>97982.138083354163</v>
      </c>
      <c r="D742" s="8">
        <f>IF(C742=0,0,-PPMT(Jグレード!$Q$16/12,B742,MAX(Jグレード!$O$15*12),Jグレード!$P$12))</f>
        <v>79929.041479659936</v>
      </c>
      <c r="E742" s="8">
        <f>IF(C742=0,0,-IPMT(Jグレード!$Q$16/12,B742,MAX(Jグレード!$O$15*12),Jグレード!$P$12))</f>
        <v>5579.6627488878685</v>
      </c>
      <c r="F742" s="9">
        <f t="shared" si="27"/>
        <v>8847531.3567409646</v>
      </c>
      <c r="H742" s="178"/>
      <c r="I742" s="6">
        <v>52</v>
      </c>
      <c r="J742" s="8">
        <f>IF(M736&lt;0.01,0,J$310)</f>
        <v>97615.60552677844</v>
      </c>
      <c r="K742" s="8">
        <f>IF(J742=0,0,-PPMT(Jグレード!$Q$16/2,I742,MAX(Jグレード!$O$15*2),Jグレード!$P$13))</f>
        <v>90914.602698750925</v>
      </c>
      <c r="L742" s="8">
        <f>IF(J742=0,0,-IPMT(Jグレード!$Q$16/2,基本!I742,MAX(Jグレード!$O$15*2),Jグレード!$P$13))</f>
        <v>6701.0028280275119</v>
      </c>
      <c r="M742" s="8">
        <f>IF(M736&lt;0,0,M736-K742)</f>
        <v>1681776.9748529324</v>
      </c>
    </row>
    <row r="743" spans="1:13" x14ac:dyDescent="0.15">
      <c r="A743" s="175"/>
      <c r="B743" s="6">
        <v>314</v>
      </c>
      <c r="C743" s="8">
        <f t="shared" si="26"/>
        <v>97982.138083354163</v>
      </c>
      <c r="D743" s="8">
        <f>IF(C743=0,0,-PPMT(Jグレード!$Q$16/12,B743,MAX(Jグレード!$O$15*12),Jグレード!$P$12))</f>
        <v>79978.997130584728</v>
      </c>
      <c r="E743" s="8">
        <f>IF(C743=0,0,-IPMT(Jグレード!$Q$16/12,B743,MAX(Jグレード!$O$15*12),Jグレード!$P$12))</f>
        <v>5529.7070979630807</v>
      </c>
      <c r="F743" s="9">
        <f t="shared" si="27"/>
        <v>8767552.3596103806</v>
      </c>
      <c r="H743" s="177" t="s">
        <v>116</v>
      </c>
      <c r="I743" s="6"/>
      <c r="J743" s="25"/>
      <c r="K743" s="8"/>
      <c r="L743" s="8"/>
      <c r="M743" s="25"/>
    </row>
    <row r="744" spans="1:13" x14ac:dyDescent="0.15">
      <c r="A744" s="175"/>
      <c r="B744" s="6">
        <v>315</v>
      </c>
      <c r="C744" s="8">
        <f t="shared" si="26"/>
        <v>97982.138083354163</v>
      </c>
      <c r="D744" s="8">
        <f>IF(C744=0,0,-PPMT(Jグレード!$Q$16/12,B744,MAX(Jグレード!$O$15*12),Jグレード!$P$12))</f>
        <v>80028.984003791353</v>
      </c>
      <c r="E744" s="8">
        <f>IF(C744=0,0,-IPMT(Jグレード!$Q$16/12,B744,MAX(Jグレード!$O$15*12),Jグレード!$P$12))</f>
        <v>5479.7202247564674</v>
      </c>
      <c r="F744" s="9">
        <f t="shared" si="27"/>
        <v>8687523.375606589</v>
      </c>
      <c r="H744" s="177"/>
      <c r="I744" s="6"/>
      <c r="J744" s="25"/>
      <c r="K744" s="8"/>
      <c r="L744" s="8"/>
      <c r="M744" s="25"/>
    </row>
    <row r="745" spans="1:13" x14ac:dyDescent="0.15">
      <c r="A745" s="175"/>
      <c r="B745" s="6">
        <v>316</v>
      </c>
      <c r="C745" s="8">
        <f t="shared" si="26"/>
        <v>97982.138083354163</v>
      </c>
      <c r="D745" s="8">
        <f>IF(C745=0,0,-PPMT(Jグレード!$Q$16/12,B745,MAX(Jグレード!$O$15*12),Jグレード!$P$12))</f>
        <v>80079.002118793724</v>
      </c>
      <c r="E745" s="8">
        <f>IF(C745=0,0,-IPMT(Jグレード!$Q$16/12,B745,MAX(Jグレード!$O$15*12),Jグレード!$P$12))</f>
        <v>5429.7021097540974</v>
      </c>
      <c r="F745" s="9">
        <f t="shared" si="27"/>
        <v>8607444.3734877948</v>
      </c>
      <c r="H745" s="177"/>
      <c r="I745" s="6"/>
      <c r="J745" s="25"/>
      <c r="K745" s="8"/>
      <c r="L745" s="8"/>
      <c r="M745" s="25"/>
    </row>
    <row r="746" spans="1:13" x14ac:dyDescent="0.15">
      <c r="A746" s="175"/>
      <c r="B746" s="6">
        <v>317</v>
      </c>
      <c r="C746" s="8">
        <f t="shared" si="26"/>
        <v>97982.138083354163</v>
      </c>
      <c r="D746" s="8">
        <f>IF(C746=0,0,-PPMT(Jグレード!$Q$16/12,B746,MAX(Jグレード!$O$15*12),Jグレード!$P$12))</f>
        <v>80129.051495117965</v>
      </c>
      <c r="E746" s="8">
        <f>IF(C746=0,0,-IPMT(Jグレード!$Q$16/12,B746,MAX(Jグレード!$O$15*12),Jグレード!$P$12))</f>
        <v>5379.6527334298507</v>
      </c>
      <c r="F746" s="9">
        <f t="shared" si="27"/>
        <v>8527315.3219926767</v>
      </c>
      <c r="H746" s="177"/>
      <c r="I746" s="6"/>
      <c r="J746" s="25"/>
      <c r="K746" s="8"/>
      <c r="L746" s="8"/>
      <c r="M746" s="25"/>
    </row>
    <row r="747" spans="1:13" x14ac:dyDescent="0.15">
      <c r="A747" s="175"/>
      <c r="B747" s="6">
        <v>318</v>
      </c>
      <c r="C747" s="8">
        <f t="shared" si="26"/>
        <v>97982.138083354163</v>
      </c>
      <c r="D747" s="8">
        <f>IF(C747=0,0,-PPMT(Jグレード!$Q$16/12,B747,MAX(Jグレード!$O$15*12),Jグレード!$P$12))</f>
        <v>80179.132152302409</v>
      </c>
      <c r="E747" s="8">
        <f>IF(C747=0,0,-IPMT(Jグレード!$Q$16/12,B747,MAX(Jグレード!$O$15*12),Jグレード!$P$12))</f>
        <v>5329.5720762454021</v>
      </c>
      <c r="F747" s="9">
        <f t="shared" si="27"/>
        <v>8447136.1898403745</v>
      </c>
      <c r="H747" s="177"/>
      <c r="I747" s="6"/>
      <c r="J747" s="25"/>
      <c r="K747" s="8"/>
      <c r="L747" s="8"/>
      <c r="M747" s="25"/>
    </row>
    <row r="748" spans="1:13" x14ac:dyDescent="0.15">
      <c r="A748" s="175"/>
      <c r="B748" s="6">
        <v>319</v>
      </c>
      <c r="C748" s="8">
        <f t="shared" si="26"/>
        <v>97982.138083354163</v>
      </c>
      <c r="D748" s="8">
        <f>IF(C748=0,0,-PPMT(Jグレード!$Q$16/12,B748,MAX(Jグレード!$O$15*12),Jグレード!$P$12))</f>
        <v>80229.244109897612</v>
      </c>
      <c r="E748" s="8">
        <f>IF(C748=0,0,-IPMT(Jグレード!$Q$16/12,B748,MAX(Jグレード!$O$15*12),Jグレード!$P$12))</f>
        <v>5279.4601186502132</v>
      </c>
      <c r="F748" s="9">
        <f t="shared" si="27"/>
        <v>8366906.9457304766</v>
      </c>
      <c r="H748" s="177"/>
      <c r="I748" s="6">
        <v>53</v>
      </c>
      <c r="J748" s="8">
        <f>IF(M742&lt;0.01,0,J$316)</f>
        <v>97615.60552677844</v>
      </c>
      <c r="K748" s="8">
        <f>IF(J748=0,0,-PPMT(Jグレード!$Q$16/2,I748,MAX(Jグレード!$O$15*2),Jグレード!$P$13))</f>
        <v>91255.532458871239</v>
      </c>
      <c r="L748" s="8">
        <f>IF(J748=0,0,-IPMT(Jグレード!$Q$16/2,基本!I748,MAX(Jグレード!$O$15*2),Jグレード!$P$13))</f>
        <v>6360.0730679071958</v>
      </c>
      <c r="M748" s="8">
        <f>IF(M742&lt;0,0,M742-K748)</f>
        <v>1590521.4423940612</v>
      </c>
    </row>
    <row r="749" spans="1:13" x14ac:dyDescent="0.15">
      <c r="A749" s="175"/>
      <c r="B749" s="6">
        <v>320</v>
      </c>
      <c r="C749" s="8">
        <f t="shared" si="26"/>
        <v>97982.138083354163</v>
      </c>
      <c r="D749" s="8">
        <f>IF(C749=0,0,-PPMT(Jグレード!$Q$16/12,B749,MAX(Jグレード!$O$15*12),Jグレード!$P$12))</f>
        <v>80279.387387466282</v>
      </c>
      <c r="E749" s="8">
        <f>IF(C749=0,0,-IPMT(Jグレード!$Q$16/12,B749,MAX(Jグレード!$O$15*12),Jグレード!$P$12))</f>
        <v>5229.316841081526</v>
      </c>
      <c r="F749" s="9">
        <f t="shared" si="27"/>
        <v>8286627.55834301</v>
      </c>
      <c r="H749" s="177"/>
      <c r="I749" s="6"/>
      <c r="J749" s="25"/>
      <c r="K749" s="8"/>
      <c r="L749" s="8"/>
      <c r="M749" s="25"/>
    </row>
    <row r="750" spans="1:13" x14ac:dyDescent="0.15">
      <c r="A750" s="175"/>
      <c r="B750" s="6">
        <v>321</v>
      </c>
      <c r="C750" s="8">
        <f t="shared" si="26"/>
        <v>97982.138083354163</v>
      </c>
      <c r="D750" s="8">
        <f>IF(C750=0,0,-PPMT(Jグレード!$Q$16/12,B750,MAX(Jグレード!$O$15*12),Jグレード!$P$12))</f>
        <v>80329.562004583451</v>
      </c>
      <c r="E750" s="8">
        <f>IF(C750=0,0,-IPMT(Jグレード!$Q$16/12,B750,MAX(Jグレード!$O$15*12),Jグレード!$P$12))</f>
        <v>5179.1422239643607</v>
      </c>
      <c r="F750" s="9">
        <f t="shared" si="27"/>
        <v>8206297.9963384261</v>
      </c>
      <c r="H750" s="177"/>
      <c r="I750" s="6"/>
      <c r="J750" s="25"/>
      <c r="K750" s="8"/>
      <c r="L750" s="8"/>
      <c r="M750" s="25"/>
    </row>
    <row r="751" spans="1:13" x14ac:dyDescent="0.15">
      <c r="A751" s="175"/>
      <c r="B751" s="6">
        <v>322</v>
      </c>
      <c r="C751" s="8">
        <f t="shared" si="26"/>
        <v>97982.138083354163</v>
      </c>
      <c r="D751" s="8">
        <f>IF(C751=0,0,-PPMT(Jグレード!$Q$16/12,B751,MAX(Jグレード!$O$15*12),Jグレード!$P$12))</f>
        <v>80379.767980836317</v>
      </c>
      <c r="E751" s="8">
        <f>IF(C751=0,0,-IPMT(Jグレード!$Q$16/12,B751,MAX(Jグレード!$O$15*12),Jグレード!$P$12))</f>
        <v>5128.9362477114964</v>
      </c>
      <c r="F751" s="9">
        <f t="shared" si="27"/>
        <v>8125918.2283575898</v>
      </c>
      <c r="H751" s="177"/>
      <c r="I751" s="6"/>
      <c r="J751" s="25"/>
      <c r="K751" s="8"/>
      <c r="L751" s="8"/>
      <c r="M751" s="25"/>
    </row>
    <row r="752" spans="1:13" x14ac:dyDescent="0.15">
      <c r="A752" s="175"/>
      <c r="B752" s="6">
        <v>323</v>
      </c>
      <c r="C752" s="8">
        <f t="shared" si="26"/>
        <v>97982.138083354163</v>
      </c>
      <c r="D752" s="8">
        <f>IF(C752=0,0,-PPMT(Jグレード!$Q$16/12,B752,MAX(Jグレード!$O$15*12),Jグレード!$P$12))</f>
        <v>80430.005335824346</v>
      </c>
      <c r="E752" s="8">
        <f>IF(C752=0,0,-IPMT(Jグレード!$Q$16/12,B752,MAX(Jグレード!$O$15*12),Jグレード!$P$12))</f>
        <v>5078.6988927234725</v>
      </c>
      <c r="F752" s="9">
        <f t="shared" si="27"/>
        <v>8045488.2230217652</v>
      </c>
      <c r="H752" s="177"/>
      <c r="I752" s="6"/>
      <c r="J752" s="25"/>
      <c r="K752" s="8"/>
      <c r="L752" s="8"/>
      <c r="M752" s="25"/>
    </row>
    <row r="753" spans="1:13" x14ac:dyDescent="0.15">
      <c r="A753" s="175"/>
      <c r="B753" s="6">
        <v>324</v>
      </c>
      <c r="C753" s="8">
        <f t="shared" si="26"/>
        <v>97982.138083354163</v>
      </c>
      <c r="D753" s="8">
        <f>IF(C753=0,0,-PPMT(Jグレード!$Q$16/12,B753,MAX(Jグレード!$O$15*12),Jグレード!$P$12))</f>
        <v>80480.274089159226</v>
      </c>
      <c r="E753" s="8">
        <f>IF(C753=0,0,-IPMT(Jグレード!$Q$16/12,B753,MAX(Jグレード!$O$15*12),Jグレード!$P$12))</f>
        <v>5028.4301393885826</v>
      </c>
      <c r="F753" s="9">
        <f t="shared" si="27"/>
        <v>7965007.9489326058</v>
      </c>
      <c r="H753" s="177"/>
      <c r="I753" s="6"/>
      <c r="J753" s="25"/>
      <c r="K753" s="8"/>
      <c r="L753" s="8"/>
      <c r="M753" s="25"/>
    </row>
    <row r="754" spans="1:13" x14ac:dyDescent="0.15">
      <c r="A754" s="176" t="s">
        <v>117</v>
      </c>
      <c r="B754" s="6">
        <v>325</v>
      </c>
      <c r="C754" s="8">
        <f t="shared" si="26"/>
        <v>97982.138083354163</v>
      </c>
      <c r="D754" s="8">
        <f>IF(C754=0,0,-PPMT(Jグレード!$Q$16/12,B754,MAX(Jグレード!$O$15*12),Jグレード!$P$12))</f>
        <v>80530.574260464957</v>
      </c>
      <c r="E754" s="8">
        <f>IF(C754=0,0,-IPMT(Jグレード!$Q$16/12,B754,MAX(Jグレード!$O$15*12),Jグレード!$P$12))</f>
        <v>4978.1299680828588</v>
      </c>
      <c r="F754" s="9">
        <f t="shared" si="27"/>
        <v>7884477.3746721409</v>
      </c>
      <c r="H754" s="177"/>
      <c r="I754" s="6">
        <v>54</v>
      </c>
      <c r="J754" s="8">
        <f>IF(M748&lt;0.01,0,J$322)</f>
        <v>97615.60552677844</v>
      </c>
      <c r="K754" s="8">
        <f>IF(J754=0,0,-PPMT(Jグレード!$Q$16/2,I754,MAX(Jグレード!$O$15*2),Jグレード!$P$13))</f>
        <v>91597.740705592019</v>
      </c>
      <c r="L754" s="8">
        <f>IF(J754=0,0,-IPMT(Jグレード!$Q$16/2,基本!I754,MAX(Jグレード!$O$15*2),Jグレード!$P$13))</f>
        <v>6017.8648211864283</v>
      </c>
      <c r="M754" s="8">
        <f>IF(M748&lt;0,0,M748-K754)</f>
        <v>1498923.7016884692</v>
      </c>
    </row>
    <row r="755" spans="1:13" x14ac:dyDescent="0.15">
      <c r="A755" s="176"/>
      <c r="B755" s="6">
        <v>326</v>
      </c>
      <c r="C755" s="8">
        <f t="shared" si="26"/>
        <v>97982.138083354163</v>
      </c>
      <c r="D755" s="8">
        <f>IF(C755=0,0,-PPMT(Jグレード!$Q$16/12,B755,MAX(Jグレード!$O$15*12),Jグレード!$P$12))</f>
        <v>80580.905869377748</v>
      </c>
      <c r="E755" s="8">
        <f>IF(C755=0,0,-IPMT(Jグレード!$Q$16/12,B755,MAX(Jグレード!$O$15*12),Jグレード!$P$12))</f>
        <v>4927.7983591700677</v>
      </c>
      <c r="F755" s="9">
        <f t="shared" si="27"/>
        <v>7803896.4688027631</v>
      </c>
      <c r="H755" s="178" t="s">
        <v>117</v>
      </c>
      <c r="I755" s="6"/>
      <c r="J755" s="25"/>
      <c r="K755" s="8"/>
      <c r="L755" s="8"/>
      <c r="M755" s="25"/>
    </row>
    <row r="756" spans="1:13" x14ac:dyDescent="0.15">
      <c r="A756" s="176"/>
      <c r="B756" s="6">
        <v>327</v>
      </c>
      <c r="C756" s="8">
        <f t="shared" si="26"/>
        <v>97982.138083354163</v>
      </c>
      <c r="D756" s="8">
        <f>IF(C756=0,0,-PPMT(Jグレード!$Q$16/12,B756,MAX(Jグレード!$O$15*12),Jグレード!$P$12))</f>
        <v>80631.268935546119</v>
      </c>
      <c r="E756" s="8">
        <f>IF(C756=0,0,-IPMT(Jグレード!$Q$16/12,B756,MAX(Jグレード!$O$15*12),Jグレード!$P$12))</f>
        <v>4877.4352930017067</v>
      </c>
      <c r="F756" s="9">
        <f t="shared" si="27"/>
        <v>7723265.1998672169</v>
      </c>
      <c r="H756" s="178"/>
      <c r="I756" s="6"/>
      <c r="J756" s="25"/>
      <c r="K756" s="8"/>
      <c r="L756" s="8"/>
      <c r="M756" s="25"/>
    </row>
    <row r="757" spans="1:13" x14ac:dyDescent="0.15">
      <c r="A757" s="176"/>
      <c r="B757" s="6">
        <v>328</v>
      </c>
      <c r="C757" s="8">
        <f t="shared" si="26"/>
        <v>97982.138083354163</v>
      </c>
      <c r="D757" s="8">
        <f>IF(C757=0,0,-PPMT(Jグレード!$Q$16/12,B757,MAX(Jグレード!$O$15*12),Jグレード!$P$12))</f>
        <v>80681.663478630813</v>
      </c>
      <c r="E757" s="8">
        <f>IF(C757=0,0,-IPMT(Jグレード!$Q$16/12,B757,MAX(Jグレード!$O$15*12),Jグレード!$P$12))</f>
        <v>4827.0407499169905</v>
      </c>
      <c r="F757" s="9">
        <f t="shared" si="27"/>
        <v>7642583.5363885863</v>
      </c>
      <c r="H757" s="178"/>
      <c r="I757" s="6"/>
      <c r="J757" s="25"/>
      <c r="K757" s="8"/>
      <c r="L757" s="8"/>
      <c r="M757" s="25"/>
    </row>
    <row r="758" spans="1:13" x14ac:dyDescent="0.15">
      <c r="A758" s="176"/>
      <c r="B758" s="6">
        <v>329</v>
      </c>
      <c r="C758" s="8">
        <f t="shared" si="26"/>
        <v>97982.138083354163</v>
      </c>
      <c r="D758" s="8">
        <f>IF(C758=0,0,-PPMT(Jグレード!$Q$16/12,B758,MAX(Jグレード!$O$15*12),Jグレード!$P$12))</f>
        <v>80732.089518304972</v>
      </c>
      <c r="E758" s="8">
        <f>IF(C758=0,0,-IPMT(Jグレード!$Q$16/12,B758,MAX(Jグレード!$O$15*12),Jグレード!$P$12))</f>
        <v>4776.6147102428458</v>
      </c>
      <c r="F758" s="9">
        <f t="shared" si="27"/>
        <v>7561851.4468702814</v>
      </c>
      <c r="H758" s="178"/>
      <c r="I758" s="6"/>
      <c r="J758" s="25"/>
      <c r="K758" s="8"/>
      <c r="L758" s="8"/>
      <c r="M758" s="25"/>
    </row>
    <row r="759" spans="1:13" x14ac:dyDescent="0.15">
      <c r="A759" s="176"/>
      <c r="B759" s="6">
        <v>330</v>
      </c>
      <c r="C759" s="8">
        <f t="shared" si="26"/>
        <v>97982.138083354163</v>
      </c>
      <c r="D759" s="8">
        <f>IF(C759=0,0,-PPMT(Jグレード!$Q$16/12,B759,MAX(Jグレード!$O$15*12),Jグレード!$P$12))</f>
        <v>80782.547074253904</v>
      </c>
      <c r="E759" s="8">
        <f>IF(C759=0,0,-IPMT(Jグレード!$Q$16/12,B759,MAX(Jグレード!$O$15*12),Jグレード!$P$12))</f>
        <v>4726.1571542939046</v>
      </c>
      <c r="F759" s="9">
        <f t="shared" si="27"/>
        <v>7481068.8997960277</v>
      </c>
      <c r="H759" s="178"/>
      <c r="I759" s="6"/>
      <c r="J759" s="25"/>
      <c r="K759" s="8"/>
      <c r="L759" s="8"/>
      <c r="M759" s="25"/>
    </row>
    <row r="760" spans="1:13" x14ac:dyDescent="0.15">
      <c r="A760" s="176"/>
      <c r="B760" s="6">
        <v>331</v>
      </c>
      <c r="C760" s="8">
        <f t="shared" si="26"/>
        <v>97982.138083354163</v>
      </c>
      <c r="D760" s="8">
        <f>IF(C760=0,0,-PPMT(Jグレード!$Q$16/12,B760,MAX(Jグレード!$O$15*12),Jグレード!$P$12))</f>
        <v>80833.036166175312</v>
      </c>
      <c r="E760" s="8">
        <f>IF(C760=0,0,-IPMT(Jグレード!$Q$16/12,B760,MAX(Jグレード!$O$15*12),Jグレード!$P$12))</f>
        <v>4675.6680623724969</v>
      </c>
      <c r="F760" s="9">
        <f t="shared" si="27"/>
        <v>7400235.8636298524</v>
      </c>
      <c r="H760" s="178"/>
      <c r="I760" s="6">
        <v>55</v>
      </c>
      <c r="J760" s="8">
        <f>IF(M754&lt;0.01,0,J$328)</f>
        <v>97615.60552677844</v>
      </c>
      <c r="K760" s="8">
        <f>IF(J760=0,0,-PPMT(Jグレード!$Q$16/2,I760,MAX(Jグレード!$O$15*2),Jグレード!$P$13))</f>
        <v>91941.232233237984</v>
      </c>
      <c r="L760" s="8">
        <f>IF(J760=0,0,-IPMT(Jグレード!$Q$16/2,基本!I760,MAX(Jグレード!$O$15*2),Jグレード!$P$13))</f>
        <v>5674.3732935404587</v>
      </c>
      <c r="M760" s="8">
        <f>IF(M754&lt;0,0,M754-K760)</f>
        <v>1406982.4694552312</v>
      </c>
    </row>
    <row r="761" spans="1:13" x14ac:dyDescent="0.15">
      <c r="A761" s="176"/>
      <c r="B761" s="6">
        <v>332</v>
      </c>
      <c r="C761" s="8">
        <f t="shared" si="26"/>
        <v>97982.138083354163</v>
      </c>
      <c r="D761" s="8">
        <f>IF(C761=0,0,-PPMT(Jグレード!$Q$16/12,B761,MAX(Jグレード!$O$15*12),Jグレード!$P$12))</f>
        <v>80883.556813779171</v>
      </c>
      <c r="E761" s="8">
        <f>IF(C761=0,0,-IPMT(Jグレード!$Q$16/12,B761,MAX(Jグレード!$O$15*12),Jグレード!$P$12))</f>
        <v>4625.1474147686367</v>
      </c>
      <c r="F761" s="9">
        <f t="shared" si="27"/>
        <v>7319352.3068160731</v>
      </c>
      <c r="H761" s="178"/>
      <c r="I761" s="6"/>
      <c r="J761" s="25"/>
      <c r="K761" s="8"/>
      <c r="L761" s="8"/>
      <c r="M761" s="25"/>
    </row>
    <row r="762" spans="1:13" x14ac:dyDescent="0.15">
      <c r="A762" s="176"/>
      <c r="B762" s="6">
        <v>333</v>
      </c>
      <c r="C762" s="8">
        <f t="shared" si="26"/>
        <v>97982.138083354163</v>
      </c>
      <c r="D762" s="8">
        <f>IF(C762=0,0,-PPMT(Jグレード!$Q$16/12,B762,MAX(Jグレード!$O$15*12),Jグレード!$P$12))</f>
        <v>80934.109036787791</v>
      </c>
      <c r="E762" s="8">
        <f>IF(C762=0,0,-IPMT(Jグレード!$Q$16/12,B762,MAX(Jグレード!$O$15*12),Jグレード!$P$12))</f>
        <v>4574.595191760025</v>
      </c>
      <c r="F762" s="9">
        <f t="shared" si="27"/>
        <v>7238418.1977792857</v>
      </c>
      <c r="H762" s="178"/>
      <c r="I762" s="6"/>
      <c r="J762" s="25"/>
      <c r="K762" s="8"/>
      <c r="L762" s="8"/>
      <c r="M762" s="25"/>
    </row>
    <row r="763" spans="1:13" x14ac:dyDescent="0.15">
      <c r="A763" s="176"/>
      <c r="B763" s="6">
        <v>334</v>
      </c>
      <c r="C763" s="8">
        <f t="shared" ref="C763:C826" si="28">IF(F762&lt;1,0,C762)</f>
        <v>97982.138083354163</v>
      </c>
      <c r="D763" s="8">
        <f>IF(C763=0,0,-PPMT(Jグレード!$Q$16/12,B763,MAX(Jグレード!$O$15*12),Jグレード!$P$12))</f>
        <v>80984.692854935784</v>
      </c>
      <c r="E763" s="8">
        <f>IF(C763=0,0,-IPMT(Jグレード!$Q$16/12,B763,MAX(Jグレード!$O$15*12),Jグレード!$P$12))</f>
        <v>4524.0113736120329</v>
      </c>
      <c r="F763" s="9">
        <f t="shared" ref="F763:F826" si="29">IF(F762&lt;0,0,F762-D763)</f>
        <v>7157433.5049243495</v>
      </c>
      <c r="H763" s="178"/>
      <c r="I763" s="6"/>
      <c r="J763" s="25"/>
      <c r="K763" s="8"/>
      <c r="L763" s="8"/>
      <c r="M763" s="25"/>
    </row>
    <row r="764" spans="1:13" x14ac:dyDescent="0.15">
      <c r="A764" s="176"/>
      <c r="B764" s="6">
        <v>335</v>
      </c>
      <c r="C764" s="8">
        <f t="shared" si="28"/>
        <v>97982.138083354163</v>
      </c>
      <c r="D764" s="8">
        <f>IF(C764=0,0,-PPMT(Jグレード!$Q$16/12,B764,MAX(Jグレード!$O$15*12),Jグレード!$P$12))</f>
        <v>81035.308287970111</v>
      </c>
      <c r="E764" s="8">
        <f>IF(C764=0,0,-IPMT(Jグレード!$Q$16/12,B764,MAX(Jグレード!$O$15*12),Jグレード!$P$12))</f>
        <v>4473.3959405776977</v>
      </c>
      <c r="F764" s="9">
        <f t="shared" si="29"/>
        <v>7076398.1966363797</v>
      </c>
      <c r="H764" s="178"/>
      <c r="I764" s="6"/>
      <c r="J764" s="25"/>
      <c r="K764" s="8"/>
      <c r="L764" s="8"/>
      <c r="M764" s="25"/>
    </row>
    <row r="765" spans="1:13" x14ac:dyDescent="0.15">
      <c r="A765" s="176"/>
      <c r="B765" s="6">
        <v>336</v>
      </c>
      <c r="C765" s="8">
        <f t="shared" si="28"/>
        <v>97982.138083354163</v>
      </c>
      <c r="D765" s="8">
        <f>IF(C765=0,0,-PPMT(Jグレード!$Q$16/12,B765,MAX(Jグレード!$O$15*12),Jグレード!$P$12))</f>
        <v>81085.95535565009</v>
      </c>
      <c r="E765" s="8">
        <f>IF(C765=0,0,-IPMT(Jグレード!$Q$16/12,B765,MAX(Jグレード!$O$15*12),Jグレード!$P$12))</f>
        <v>4422.7488728977178</v>
      </c>
      <c r="F765" s="9">
        <f t="shared" si="29"/>
        <v>6995312.2412807299</v>
      </c>
      <c r="H765" s="178"/>
      <c r="I765" s="6"/>
      <c r="J765" s="25"/>
      <c r="K765" s="8"/>
      <c r="L765" s="8"/>
      <c r="M765" s="25"/>
    </row>
    <row r="766" spans="1:13" x14ac:dyDescent="0.15">
      <c r="A766" s="175" t="s">
        <v>118</v>
      </c>
      <c r="B766" s="6">
        <v>337</v>
      </c>
      <c r="C766" s="8">
        <f t="shared" si="28"/>
        <v>97982.138083354163</v>
      </c>
      <c r="D766" s="8">
        <f>IF(C766=0,0,-PPMT(Jグレード!$Q$16/12,B766,MAX(Jグレード!$O$15*12),Jグレード!$P$12))</f>
        <v>81136.634077747382</v>
      </c>
      <c r="E766" s="8">
        <f>IF(C766=0,0,-IPMT(Jグレード!$Q$16/12,B766,MAX(Jグレード!$O$15*12),Jグレード!$P$12))</f>
        <v>4372.0701508004358</v>
      </c>
      <c r="F766" s="9">
        <f t="shared" si="29"/>
        <v>6914175.6072029825</v>
      </c>
      <c r="H766" s="178"/>
      <c r="I766" s="6">
        <v>56</v>
      </c>
      <c r="J766" s="8">
        <f>IF(M760&lt;0.01,0,J$334)</f>
        <v>97615.60552677844</v>
      </c>
      <c r="K766" s="8">
        <f>IF(J766=0,0,-PPMT(Jグレード!$Q$16/2,I766,MAX(Jグレード!$O$15*2),Jグレード!$P$13))</f>
        <v>92286.011854112614</v>
      </c>
      <c r="L766" s="8">
        <f>IF(J766=0,0,-IPMT(Jグレード!$Q$16/2,基本!I766,MAX(Jグレード!$O$15*2),Jグレード!$P$13))</f>
        <v>5329.5936726658165</v>
      </c>
      <c r="M766" s="8">
        <f>IF(M760&lt;0,0,M760-K766)</f>
        <v>1314696.4576011186</v>
      </c>
    </row>
    <row r="767" spans="1:13" x14ac:dyDescent="0.15">
      <c r="A767" s="175"/>
      <c r="B767" s="6">
        <v>338</v>
      </c>
      <c r="C767" s="8">
        <f t="shared" si="28"/>
        <v>97982.138083354163</v>
      </c>
      <c r="D767" s="8">
        <f>IF(C767=0,0,-PPMT(Jグレード!$Q$16/12,B767,MAX(Jグレード!$O$15*12),Jグレード!$P$12))</f>
        <v>81187.344474045967</v>
      </c>
      <c r="E767" s="8">
        <f>IF(C767=0,0,-IPMT(Jグレード!$Q$16/12,B767,MAX(Jグレード!$O$15*12),Jグレード!$P$12))</f>
        <v>4321.3597545018429</v>
      </c>
      <c r="F767" s="9">
        <f t="shared" si="29"/>
        <v>6832988.262728937</v>
      </c>
      <c r="H767" s="177" t="s">
        <v>118</v>
      </c>
      <c r="I767" s="6"/>
      <c r="J767" s="25"/>
      <c r="K767" s="8"/>
      <c r="L767" s="8"/>
      <c r="M767" s="25"/>
    </row>
    <row r="768" spans="1:13" x14ac:dyDescent="0.15">
      <c r="A768" s="175"/>
      <c r="B768" s="6">
        <v>339</v>
      </c>
      <c r="C768" s="8">
        <f t="shared" si="28"/>
        <v>97982.138083354163</v>
      </c>
      <c r="D768" s="8">
        <f>IF(C768=0,0,-PPMT(Jグレード!$Q$16/12,B768,MAX(Jグレード!$O$15*12),Jグレード!$P$12))</f>
        <v>81238.086564342244</v>
      </c>
      <c r="E768" s="8">
        <f>IF(C768=0,0,-IPMT(Jグレード!$Q$16/12,B768,MAX(Jグレード!$O$15*12),Jグレード!$P$12))</f>
        <v>4270.6176642055643</v>
      </c>
      <c r="F768" s="9">
        <f t="shared" si="29"/>
        <v>6751750.1761645945</v>
      </c>
      <c r="H768" s="177"/>
      <c r="I768" s="6"/>
      <c r="J768" s="25"/>
      <c r="K768" s="8"/>
      <c r="L768" s="8"/>
      <c r="M768" s="25"/>
    </row>
    <row r="769" spans="1:13" x14ac:dyDescent="0.15">
      <c r="A769" s="175"/>
      <c r="B769" s="6">
        <v>340</v>
      </c>
      <c r="C769" s="8">
        <f t="shared" si="28"/>
        <v>97982.138083354163</v>
      </c>
      <c r="D769" s="8">
        <f>IF(C769=0,0,-PPMT(Jグレード!$Q$16/12,B769,MAX(Jグレード!$O$15*12),Jグレード!$P$12))</f>
        <v>81288.860368444963</v>
      </c>
      <c r="E769" s="8">
        <f>IF(C769=0,0,-IPMT(Jグレード!$Q$16/12,B769,MAX(Jグレード!$O$15*12),Jグレード!$P$12))</f>
        <v>4219.8438601028502</v>
      </c>
      <c r="F769" s="9">
        <f t="shared" si="29"/>
        <v>6670461.3157961499</v>
      </c>
      <c r="H769" s="177"/>
      <c r="I769" s="6"/>
      <c r="J769" s="25"/>
      <c r="K769" s="8"/>
      <c r="L769" s="8"/>
      <c r="M769" s="25"/>
    </row>
    <row r="770" spans="1:13" x14ac:dyDescent="0.15">
      <c r="A770" s="175"/>
      <c r="B770" s="6">
        <v>341</v>
      </c>
      <c r="C770" s="8">
        <f t="shared" si="28"/>
        <v>97982.138083354163</v>
      </c>
      <c r="D770" s="8">
        <f>IF(C770=0,0,-PPMT(Jグレード!$Q$16/12,B770,MAX(Jグレード!$O$15*12),Jグレード!$P$12))</f>
        <v>81339.665906175243</v>
      </c>
      <c r="E770" s="8">
        <f>IF(C770=0,0,-IPMT(Jグレード!$Q$16/12,B770,MAX(Jグレード!$O$15*12),Jグレード!$P$12))</f>
        <v>4169.0383223725721</v>
      </c>
      <c r="F770" s="9">
        <f t="shared" si="29"/>
        <v>6589121.6498899749</v>
      </c>
      <c r="H770" s="177"/>
      <c r="I770" s="6"/>
      <c r="J770" s="25"/>
      <c r="K770" s="8"/>
      <c r="L770" s="8"/>
      <c r="M770" s="25"/>
    </row>
    <row r="771" spans="1:13" x14ac:dyDescent="0.15">
      <c r="A771" s="175"/>
      <c r="B771" s="6">
        <v>342</v>
      </c>
      <c r="C771" s="8">
        <f t="shared" si="28"/>
        <v>97982.138083354163</v>
      </c>
      <c r="D771" s="8">
        <f>IF(C771=0,0,-PPMT(Jグレード!$Q$16/12,B771,MAX(Jグレード!$O$15*12),Jグレード!$P$12))</f>
        <v>81390.50319736659</v>
      </c>
      <c r="E771" s="8">
        <f>IF(C771=0,0,-IPMT(Jグレード!$Q$16/12,B771,MAX(Jグレード!$O$15*12),Jグレード!$P$12))</f>
        <v>4118.2010311812128</v>
      </c>
      <c r="F771" s="9">
        <f t="shared" si="29"/>
        <v>6507731.1466926085</v>
      </c>
      <c r="H771" s="177"/>
      <c r="I771" s="6"/>
      <c r="J771" s="25"/>
      <c r="K771" s="8"/>
      <c r="L771" s="8"/>
      <c r="M771" s="25"/>
    </row>
    <row r="772" spans="1:13" x14ac:dyDescent="0.15">
      <c r="A772" s="175"/>
      <c r="B772" s="6">
        <v>343</v>
      </c>
      <c r="C772" s="8">
        <f t="shared" si="28"/>
        <v>97982.138083354163</v>
      </c>
      <c r="D772" s="8">
        <f>IF(C772=0,0,-PPMT(Jグレード!$Q$16/12,B772,MAX(Jグレード!$O$15*12),Jグレード!$P$12))</f>
        <v>81441.372261864948</v>
      </c>
      <c r="E772" s="8">
        <f>IF(C772=0,0,-IPMT(Jグレード!$Q$16/12,B772,MAX(Jグレード!$O$15*12),Jグレード!$P$12))</f>
        <v>4067.3319666828588</v>
      </c>
      <c r="F772" s="9">
        <f t="shared" si="29"/>
        <v>6426289.7744307434</v>
      </c>
      <c r="H772" s="177"/>
      <c r="I772" s="6">
        <v>57</v>
      </c>
      <c r="J772" s="8">
        <f>IF(M766&lt;0.01,0,J$340)</f>
        <v>97615.60552677844</v>
      </c>
      <c r="K772" s="8">
        <f>IF(J772=0,0,-PPMT(Jグレード!$Q$16/2,I772,MAX(Jグレード!$O$15*2),Jグレード!$P$13))</f>
        <v>92632.084398565552</v>
      </c>
      <c r="L772" s="8">
        <f>IF(J772=0,0,-IPMT(Jグレード!$Q$16/2,基本!I772,MAX(Jグレード!$O$15*2),Jグレード!$P$13))</f>
        <v>4983.5211282128939</v>
      </c>
      <c r="M772" s="8">
        <f>IF(M766&lt;0,0,M766-K772)</f>
        <v>1222064.373202553</v>
      </c>
    </row>
    <row r="773" spans="1:13" x14ac:dyDescent="0.15">
      <c r="A773" s="175"/>
      <c r="B773" s="6">
        <v>344</v>
      </c>
      <c r="C773" s="8">
        <f t="shared" si="28"/>
        <v>97982.138083354163</v>
      </c>
      <c r="D773" s="8">
        <f>IF(C773=0,0,-PPMT(Jグレード!$Q$16/12,B773,MAX(Jグレード!$O$15*12),Jグレード!$P$12))</f>
        <v>81492.273119528618</v>
      </c>
      <c r="E773" s="8">
        <f>IF(C773=0,0,-IPMT(Jグレード!$Q$16/12,B773,MAX(Jグレード!$O$15*12),Jグレード!$P$12))</f>
        <v>4016.4311090191932</v>
      </c>
      <c r="F773" s="9">
        <f t="shared" si="29"/>
        <v>6344797.5013112146</v>
      </c>
      <c r="H773" s="177"/>
      <c r="I773" s="6"/>
      <c r="J773" s="25"/>
      <c r="K773" s="8"/>
      <c r="L773" s="8"/>
      <c r="M773" s="25"/>
    </row>
    <row r="774" spans="1:13" x14ac:dyDescent="0.15">
      <c r="A774" s="175"/>
      <c r="B774" s="6">
        <v>345</v>
      </c>
      <c r="C774" s="8">
        <f t="shared" si="28"/>
        <v>97982.138083354163</v>
      </c>
      <c r="D774" s="8">
        <f>IF(C774=0,0,-PPMT(Jグレード!$Q$16/12,B774,MAX(Jグレード!$O$15*12),Jグレード!$P$12))</f>
        <v>81543.205790228327</v>
      </c>
      <c r="E774" s="8">
        <f>IF(C774=0,0,-IPMT(Jグレード!$Q$16/12,B774,MAX(Jグレード!$O$15*12),Jグレード!$P$12))</f>
        <v>3965.4984383194878</v>
      </c>
      <c r="F774" s="9">
        <f t="shared" si="29"/>
        <v>6263254.2955209864</v>
      </c>
      <c r="H774" s="177"/>
      <c r="I774" s="6"/>
      <c r="J774" s="25"/>
      <c r="K774" s="8"/>
      <c r="L774" s="8"/>
      <c r="M774" s="25"/>
    </row>
    <row r="775" spans="1:13" x14ac:dyDescent="0.15">
      <c r="A775" s="175"/>
      <c r="B775" s="6">
        <v>346</v>
      </c>
      <c r="C775" s="8">
        <f t="shared" si="28"/>
        <v>97982.138083354163</v>
      </c>
      <c r="D775" s="8">
        <f>IF(C775=0,0,-PPMT(Jグレード!$Q$16/12,B775,MAX(Jグレード!$O$15*12),Jグレード!$P$12))</f>
        <v>81594.170293847215</v>
      </c>
      <c r="E775" s="8">
        <f>IF(C775=0,0,-IPMT(Jグレード!$Q$16/12,B775,MAX(Jグレード!$O$15*12),Jグレード!$P$12))</f>
        <v>3914.5339347005952</v>
      </c>
      <c r="F775" s="9">
        <f t="shared" si="29"/>
        <v>6181660.1252271393</v>
      </c>
      <c r="H775" s="177"/>
      <c r="I775" s="6"/>
      <c r="J775" s="25"/>
      <c r="K775" s="8"/>
      <c r="L775" s="8"/>
      <c r="M775" s="25"/>
    </row>
    <row r="776" spans="1:13" x14ac:dyDescent="0.15">
      <c r="A776" s="175"/>
      <c r="B776" s="6">
        <v>347</v>
      </c>
      <c r="C776" s="8">
        <f t="shared" si="28"/>
        <v>97982.138083354163</v>
      </c>
      <c r="D776" s="8">
        <f>IF(C776=0,0,-PPMT(Jグレード!$Q$16/12,B776,MAX(Jグレード!$O$15*12),Jグレード!$P$12))</f>
        <v>81645.166650280866</v>
      </c>
      <c r="E776" s="8">
        <f>IF(C776=0,0,-IPMT(Jグレード!$Q$16/12,B776,MAX(Jグレード!$O$15*12),Jグレード!$P$12))</f>
        <v>3863.5375782669407</v>
      </c>
      <c r="F776" s="9">
        <f t="shared" si="29"/>
        <v>6100014.958576858</v>
      </c>
      <c r="H776" s="177"/>
      <c r="I776" s="6"/>
      <c r="J776" s="25"/>
      <c r="K776" s="8"/>
      <c r="L776" s="8"/>
      <c r="M776" s="25"/>
    </row>
    <row r="777" spans="1:13" x14ac:dyDescent="0.15">
      <c r="A777" s="175"/>
      <c r="B777" s="6">
        <v>348</v>
      </c>
      <c r="C777" s="8">
        <f t="shared" si="28"/>
        <v>97982.138083354163</v>
      </c>
      <c r="D777" s="8">
        <f>IF(C777=0,0,-PPMT(Jグレード!$Q$16/12,B777,MAX(Jグレード!$O$15*12),Jグレード!$P$12))</f>
        <v>81696.194879437302</v>
      </c>
      <c r="E777" s="8">
        <f>IF(C777=0,0,-IPMT(Jグレード!$Q$16/12,B777,MAX(Jグレード!$O$15*12),Jグレード!$P$12))</f>
        <v>3812.5093491105154</v>
      </c>
      <c r="F777" s="9">
        <f t="shared" si="29"/>
        <v>6018318.7636974212</v>
      </c>
      <c r="H777" s="177"/>
      <c r="I777" s="6"/>
      <c r="J777" s="25"/>
      <c r="K777" s="8"/>
      <c r="L777" s="8"/>
      <c r="M777" s="25"/>
    </row>
    <row r="778" spans="1:13" x14ac:dyDescent="0.15">
      <c r="A778" s="176" t="s">
        <v>119</v>
      </c>
      <c r="B778" s="6">
        <v>349</v>
      </c>
      <c r="C778" s="8">
        <f t="shared" si="28"/>
        <v>97982.138083354163</v>
      </c>
      <c r="D778" s="8">
        <f>IF(C778=0,0,-PPMT(Jグレード!$Q$16/12,B778,MAX(Jグレード!$O$15*12),Jグレード!$P$12))</f>
        <v>81747.255001236932</v>
      </c>
      <c r="E778" s="8">
        <f>IF(C778=0,0,-IPMT(Jグレード!$Q$16/12,B778,MAX(Jグレード!$O$15*12),Jグレード!$P$12))</f>
        <v>3761.4492273108667</v>
      </c>
      <c r="F778" s="9">
        <f t="shared" si="29"/>
        <v>5936571.5086961845</v>
      </c>
      <c r="H778" s="177"/>
      <c r="I778" s="6">
        <v>58</v>
      </c>
      <c r="J778" s="8">
        <f>IF(M772&lt;0.01,0,J$346)</f>
        <v>97615.60552677844</v>
      </c>
      <c r="K778" s="8">
        <f>IF(J778=0,0,-PPMT(Jグレード!$Q$16/2,I778,MAX(Jグレード!$O$15*2),Jグレード!$P$13))</f>
        <v>92979.454715060172</v>
      </c>
      <c r="L778" s="8">
        <f>IF(J778=0,0,-IPMT(Jグレード!$Q$16/2,基本!I778,MAX(Jグレード!$O$15*2),Jグレード!$P$13))</f>
        <v>4636.1508117182739</v>
      </c>
      <c r="M778" s="8">
        <f>IF(M772&lt;0,0,M772-K778)</f>
        <v>1129084.9184874929</v>
      </c>
    </row>
    <row r="779" spans="1:13" x14ac:dyDescent="0.15">
      <c r="A779" s="176"/>
      <c r="B779" s="6">
        <v>350</v>
      </c>
      <c r="C779" s="8">
        <f t="shared" si="28"/>
        <v>97982.138083354163</v>
      </c>
      <c r="D779" s="8">
        <f>IF(C779=0,0,-PPMT(Jグレード!$Q$16/12,B779,MAX(Jグレード!$O$15*12),Jグレード!$P$12))</f>
        <v>81798.347035612722</v>
      </c>
      <c r="E779" s="8">
        <f>IF(C779=0,0,-IPMT(Jグレード!$Q$16/12,B779,MAX(Jグレード!$O$15*12),Jグレード!$P$12))</f>
        <v>3710.3571929350937</v>
      </c>
      <c r="F779" s="9">
        <f t="shared" si="29"/>
        <v>5854773.1616605716</v>
      </c>
      <c r="H779" s="178" t="s">
        <v>119</v>
      </c>
      <c r="I779" s="6"/>
      <c r="J779" s="25"/>
      <c r="K779" s="8"/>
      <c r="L779" s="8"/>
      <c r="M779" s="25"/>
    </row>
    <row r="780" spans="1:13" x14ac:dyDescent="0.15">
      <c r="A780" s="176"/>
      <c r="B780" s="6">
        <v>351</v>
      </c>
      <c r="C780" s="8">
        <f t="shared" si="28"/>
        <v>97982.138083354163</v>
      </c>
      <c r="D780" s="8">
        <f>IF(C780=0,0,-PPMT(Jグレード!$Q$16/12,B780,MAX(Jグレード!$O$15*12),Jグレード!$P$12))</f>
        <v>81849.471002509992</v>
      </c>
      <c r="E780" s="8">
        <f>IF(C780=0,0,-IPMT(Jグレード!$Q$16/12,B780,MAX(Jグレード!$O$15*12),Jグレード!$P$12))</f>
        <v>3659.2332260378353</v>
      </c>
      <c r="F780" s="9">
        <f t="shared" si="29"/>
        <v>5772923.6906580618</v>
      </c>
      <c r="H780" s="178"/>
      <c r="I780" s="6"/>
      <c r="J780" s="25"/>
      <c r="K780" s="8"/>
      <c r="L780" s="8"/>
      <c r="M780" s="25"/>
    </row>
    <row r="781" spans="1:13" x14ac:dyDescent="0.15">
      <c r="A781" s="176"/>
      <c r="B781" s="6">
        <v>352</v>
      </c>
      <c r="C781" s="8">
        <f t="shared" si="28"/>
        <v>97982.138083354163</v>
      </c>
      <c r="D781" s="8">
        <f>IF(C781=0,0,-PPMT(Jグレード!$Q$16/12,B781,MAX(Jグレード!$O$15*12),Jグレード!$P$12))</f>
        <v>81900.626921886549</v>
      </c>
      <c r="E781" s="8">
        <f>IF(C781=0,0,-IPMT(Jグレード!$Q$16/12,B781,MAX(Jグレード!$O$15*12),Jグレード!$P$12))</f>
        <v>3608.0773066612664</v>
      </c>
      <c r="F781" s="9">
        <f t="shared" si="29"/>
        <v>5691023.0637361752</v>
      </c>
      <c r="H781" s="178"/>
      <c r="I781" s="6"/>
      <c r="J781" s="25"/>
      <c r="K781" s="8"/>
      <c r="L781" s="8"/>
      <c r="M781" s="25"/>
    </row>
    <row r="782" spans="1:13" x14ac:dyDescent="0.15">
      <c r="A782" s="176"/>
      <c r="B782" s="6">
        <v>353</v>
      </c>
      <c r="C782" s="8">
        <f t="shared" si="28"/>
        <v>97982.138083354163</v>
      </c>
      <c r="D782" s="8">
        <f>IF(C782=0,0,-PPMT(Jグレード!$Q$16/12,B782,MAX(Jグレード!$O$15*12),Jグレード!$P$12))</f>
        <v>81951.814813712728</v>
      </c>
      <c r="E782" s="8">
        <f>IF(C782=0,0,-IPMT(Jグレード!$Q$16/12,B782,MAX(Jグレード!$O$15*12),Jグレード!$P$12))</f>
        <v>3556.8894148350873</v>
      </c>
      <c r="F782" s="9">
        <f t="shared" si="29"/>
        <v>5609071.2489224626</v>
      </c>
      <c r="H782" s="178"/>
      <c r="I782" s="6"/>
      <c r="J782" s="25"/>
      <c r="K782" s="8"/>
      <c r="L782" s="8"/>
      <c r="M782" s="25"/>
    </row>
    <row r="783" spans="1:13" x14ac:dyDescent="0.15">
      <c r="A783" s="176"/>
      <c r="B783" s="6">
        <v>354</v>
      </c>
      <c r="C783" s="8">
        <f t="shared" si="28"/>
        <v>97982.138083354163</v>
      </c>
      <c r="D783" s="8">
        <f>IF(C783=0,0,-PPMT(Jグレード!$Q$16/12,B783,MAX(Jグレード!$O$15*12),Jグレード!$P$12))</f>
        <v>82003.034697971292</v>
      </c>
      <c r="E783" s="8">
        <f>IF(C783=0,0,-IPMT(Jグレード!$Q$16/12,B783,MAX(Jグレード!$O$15*12),Jグレード!$P$12))</f>
        <v>3505.669530576517</v>
      </c>
      <c r="F783" s="9">
        <f t="shared" si="29"/>
        <v>5527068.2142244913</v>
      </c>
      <c r="H783" s="178"/>
      <c r="I783" s="6"/>
      <c r="J783" s="25"/>
      <c r="K783" s="8"/>
      <c r="L783" s="8"/>
      <c r="M783" s="25"/>
    </row>
    <row r="784" spans="1:13" x14ac:dyDescent="0.15">
      <c r="A784" s="176"/>
      <c r="B784" s="6">
        <v>355</v>
      </c>
      <c r="C784" s="8">
        <f t="shared" si="28"/>
        <v>97982.138083354163</v>
      </c>
      <c r="D784" s="8">
        <f>IF(C784=0,0,-PPMT(Jグレード!$Q$16/12,B784,MAX(Jグレード!$O$15*12),Jグレード!$P$12))</f>
        <v>82054.286594657533</v>
      </c>
      <c r="E784" s="8">
        <f>IF(C784=0,0,-IPMT(Jグレード!$Q$16/12,B784,MAX(Jグレード!$O$15*12),Jグレード!$P$12))</f>
        <v>3454.4176338902848</v>
      </c>
      <c r="F784" s="9">
        <f t="shared" si="29"/>
        <v>5445013.927629834</v>
      </c>
      <c r="H784" s="178"/>
      <c r="I784" s="6">
        <v>59</v>
      </c>
      <c r="J784" s="8">
        <f>IF(M778&lt;0.01,0,J$352)</f>
        <v>97615.60552677844</v>
      </c>
      <c r="K784" s="8">
        <f>IF(J784=0,0,-PPMT(Jグレード!$Q$16/2,I784,MAX(Jグレード!$O$15*2),Jグレード!$P$13))</f>
        <v>93328.127670241651</v>
      </c>
      <c r="L784" s="8">
        <f>IF(J784=0,0,-IPMT(Jグレード!$Q$16/2,基本!I784,MAX(Jグレード!$O$15*2),Jグレード!$P$13))</f>
        <v>4287.4778565367978</v>
      </c>
      <c r="M784" s="8">
        <f>IF(M778&lt;0,0,M778-K784)</f>
        <v>1035756.7908172513</v>
      </c>
    </row>
    <row r="785" spans="1:13" x14ac:dyDescent="0.15">
      <c r="A785" s="176"/>
      <c r="B785" s="6">
        <v>356</v>
      </c>
      <c r="C785" s="8">
        <f t="shared" si="28"/>
        <v>97982.138083354163</v>
      </c>
      <c r="D785" s="8">
        <f>IF(C785=0,0,-PPMT(Jグレード!$Q$16/12,B785,MAX(Jグレード!$O$15*12),Jグレード!$P$12))</f>
        <v>82105.570523779184</v>
      </c>
      <c r="E785" s="8">
        <f>IF(C785=0,0,-IPMT(Jグレード!$Q$16/12,B785,MAX(Jグレード!$O$15*12),Jグレード!$P$12))</f>
        <v>3403.1337047686243</v>
      </c>
      <c r="F785" s="9">
        <f t="shared" si="29"/>
        <v>5362908.3571060551</v>
      </c>
      <c r="H785" s="178"/>
      <c r="I785" s="6"/>
      <c r="J785" s="25"/>
      <c r="K785" s="8"/>
      <c r="L785" s="8"/>
      <c r="M785" s="25"/>
    </row>
    <row r="786" spans="1:13" x14ac:dyDescent="0.15">
      <c r="A786" s="176"/>
      <c r="B786" s="6">
        <v>357</v>
      </c>
      <c r="C786" s="8">
        <f t="shared" si="28"/>
        <v>97982.138083354163</v>
      </c>
      <c r="D786" s="8">
        <f>IF(C786=0,0,-PPMT(Jグレード!$Q$16/12,B786,MAX(Jグレード!$O$15*12),Jグレード!$P$12))</f>
        <v>82156.886505356553</v>
      </c>
      <c r="E786" s="8">
        <f>IF(C786=0,0,-IPMT(Jグレード!$Q$16/12,B786,MAX(Jグレード!$O$15*12),Jグレード!$P$12))</f>
        <v>3351.8177231912623</v>
      </c>
      <c r="F786" s="9">
        <f t="shared" si="29"/>
        <v>5280751.4706006981</v>
      </c>
      <c r="H786" s="178"/>
      <c r="I786" s="6"/>
      <c r="J786" s="25"/>
      <c r="K786" s="8"/>
      <c r="L786" s="8"/>
      <c r="M786" s="25"/>
    </row>
    <row r="787" spans="1:13" x14ac:dyDescent="0.15">
      <c r="A787" s="176"/>
      <c r="B787" s="6">
        <v>358</v>
      </c>
      <c r="C787" s="8">
        <f t="shared" si="28"/>
        <v>97982.138083354163</v>
      </c>
      <c r="D787" s="8">
        <f>IF(C787=0,0,-PPMT(Jグレード!$Q$16/12,B787,MAX(Jグレード!$O$15*12),Jグレード!$P$12))</f>
        <v>82208.234559422403</v>
      </c>
      <c r="E787" s="8">
        <f>IF(C787=0,0,-IPMT(Jグレード!$Q$16/12,B787,MAX(Jグレード!$O$15*12),Jグレード!$P$12))</f>
        <v>3300.4696691254148</v>
      </c>
      <c r="F787" s="9">
        <f t="shared" si="29"/>
        <v>5198543.2360412758</v>
      </c>
      <c r="H787" s="178"/>
      <c r="I787" s="6"/>
      <c r="J787" s="25"/>
      <c r="K787" s="8"/>
      <c r="L787" s="8"/>
      <c r="M787" s="25"/>
    </row>
    <row r="788" spans="1:13" x14ac:dyDescent="0.15">
      <c r="A788" s="176"/>
      <c r="B788" s="6">
        <v>359</v>
      </c>
      <c r="C788" s="8">
        <f t="shared" si="28"/>
        <v>97982.138083354163</v>
      </c>
      <c r="D788" s="8">
        <f>IF(C788=0,0,-PPMT(Jグレード!$Q$16/12,B788,MAX(Jグレード!$O$15*12),Jグレード!$P$12))</f>
        <v>82259.614706022039</v>
      </c>
      <c r="E788" s="8">
        <f>IF(C788=0,0,-IPMT(Jグレード!$Q$16/12,B788,MAX(Jグレード!$O$15*12),Jグレード!$P$12))</f>
        <v>3249.0895225257755</v>
      </c>
      <c r="F788" s="9">
        <f t="shared" si="29"/>
        <v>5116283.6213352541</v>
      </c>
      <c r="H788" s="178"/>
      <c r="I788" s="6"/>
      <c r="J788" s="25"/>
      <c r="K788" s="8"/>
      <c r="L788" s="8"/>
      <c r="M788" s="25"/>
    </row>
    <row r="789" spans="1:13" x14ac:dyDescent="0.15">
      <c r="A789" s="176"/>
      <c r="B789" s="6">
        <v>360</v>
      </c>
      <c r="C789" s="8">
        <f t="shared" si="28"/>
        <v>97982.138083354163</v>
      </c>
      <c r="D789" s="8">
        <f>IF(C789=0,0,-PPMT(Jグレード!$Q$16/12,B789,MAX(Jグレード!$O$15*12),Jグレード!$P$12))</f>
        <v>82311.026965213299</v>
      </c>
      <c r="E789" s="8">
        <f>IF(C789=0,0,-IPMT(Jグレード!$Q$16/12,B789,MAX(Jグレード!$O$15*12),Jグレード!$P$12))</f>
        <v>3197.6772633345122</v>
      </c>
      <c r="F789" s="9">
        <f t="shared" si="29"/>
        <v>5033972.594370041</v>
      </c>
      <c r="H789" s="178"/>
      <c r="I789" s="6"/>
      <c r="J789" s="25"/>
      <c r="K789" s="8"/>
      <c r="L789" s="8"/>
      <c r="M789" s="25"/>
    </row>
    <row r="790" spans="1:13" x14ac:dyDescent="0.15">
      <c r="A790" s="175" t="s">
        <v>120</v>
      </c>
      <c r="B790" s="6">
        <v>361</v>
      </c>
      <c r="C790" s="8">
        <f t="shared" si="28"/>
        <v>97982.138083354163</v>
      </c>
      <c r="D790" s="8">
        <f>IF(C790=0,0,-PPMT(Jグレード!$Q$16/12,B790,MAX(Jグレード!$O$15*12),Jグレード!$P$12))</f>
        <v>82362.471357066563</v>
      </c>
      <c r="E790" s="8">
        <f>IF(C790=0,0,-IPMT(Jグレード!$Q$16/12,B790,MAX(Jグレード!$O$15*12),Jグレード!$P$12))</f>
        <v>3146.2328714812529</v>
      </c>
      <c r="F790" s="9">
        <f t="shared" si="29"/>
        <v>4951610.1230129749</v>
      </c>
      <c r="H790" s="178"/>
      <c r="I790" s="6">
        <v>60</v>
      </c>
      <c r="J790" s="8">
        <f>IF(M784&lt;0.01,0,J$358)</f>
        <v>97615.60552677844</v>
      </c>
      <c r="K790" s="8">
        <f>IF(J790=0,0,-PPMT(Jグレード!$Q$16/2,I790,MAX(Jグレード!$O$15*2),Jグレード!$P$13))</f>
        <v>93678.108149005056</v>
      </c>
      <c r="L790" s="8">
        <f>IF(J790=0,0,-IPMT(Jグレード!$Q$16/2,基本!I790,MAX(Jグレード!$O$15*2),Jグレード!$P$13))</f>
        <v>3937.4973777733912</v>
      </c>
      <c r="M790" s="8">
        <f>IF(M784&lt;0,0,M784-K790)</f>
        <v>942078.68266824621</v>
      </c>
    </row>
    <row r="791" spans="1:13" x14ac:dyDescent="0.15">
      <c r="A791" s="175"/>
      <c r="B791" s="6">
        <v>362</v>
      </c>
      <c r="C791" s="8">
        <f t="shared" si="28"/>
        <v>97982.138083354163</v>
      </c>
      <c r="D791" s="8">
        <f>IF(C791=0,0,-PPMT(Jグレード!$Q$16/12,B791,MAX(Jグレード!$O$15*12),Jグレード!$P$12))</f>
        <v>82413.947901664724</v>
      </c>
      <c r="E791" s="8">
        <f>IF(C791=0,0,-IPMT(Jグレード!$Q$16/12,B791,MAX(Jグレード!$O$15*12),Jグレード!$P$12))</f>
        <v>3094.7563268830872</v>
      </c>
      <c r="F791" s="9">
        <f t="shared" si="29"/>
        <v>4869196.1751113106</v>
      </c>
      <c r="H791" s="177" t="s">
        <v>120</v>
      </c>
      <c r="I791" s="6"/>
      <c r="J791" s="25"/>
      <c r="K791" s="8"/>
      <c r="L791" s="8"/>
      <c r="M791" s="25"/>
    </row>
    <row r="792" spans="1:13" x14ac:dyDescent="0.15">
      <c r="A792" s="175"/>
      <c r="B792" s="6">
        <v>363</v>
      </c>
      <c r="C792" s="8">
        <f t="shared" si="28"/>
        <v>97982.138083354163</v>
      </c>
      <c r="D792" s="8">
        <f>IF(C792=0,0,-PPMT(Jグレード!$Q$16/12,B792,MAX(Jグレード!$O$15*12),Jグレード!$P$12))</f>
        <v>82465.456619103265</v>
      </c>
      <c r="E792" s="8">
        <f>IF(C792=0,0,-IPMT(Jグレード!$Q$16/12,B792,MAX(Jグレード!$O$15*12),Jグレード!$P$12))</f>
        <v>3043.2476094445465</v>
      </c>
      <c r="F792" s="9">
        <f t="shared" si="29"/>
        <v>4786730.7184922071</v>
      </c>
      <c r="H792" s="177"/>
      <c r="I792" s="6"/>
      <c r="J792" s="25"/>
      <c r="K792" s="8"/>
      <c r="L792" s="8"/>
      <c r="M792" s="25"/>
    </row>
    <row r="793" spans="1:13" x14ac:dyDescent="0.15">
      <c r="A793" s="175"/>
      <c r="B793" s="6">
        <v>364</v>
      </c>
      <c r="C793" s="8">
        <f t="shared" si="28"/>
        <v>97982.138083354163</v>
      </c>
      <c r="D793" s="8">
        <f>IF(C793=0,0,-PPMT(Jグレード!$Q$16/12,B793,MAX(Jグレード!$O$15*12),Jグレード!$P$12))</f>
        <v>82516.997529490211</v>
      </c>
      <c r="E793" s="8">
        <f>IF(C793=0,0,-IPMT(Jグレード!$Q$16/12,B793,MAX(Jグレード!$O$15*12),Jグレード!$P$12))</f>
        <v>2991.7066990576063</v>
      </c>
      <c r="F793" s="9">
        <f t="shared" si="29"/>
        <v>4704213.7209627172</v>
      </c>
      <c r="H793" s="177"/>
      <c r="I793" s="6"/>
      <c r="J793" s="25"/>
      <c r="K793" s="8"/>
      <c r="L793" s="8"/>
      <c r="M793" s="25"/>
    </row>
    <row r="794" spans="1:13" x14ac:dyDescent="0.15">
      <c r="A794" s="175"/>
      <c r="B794" s="6">
        <v>365</v>
      </c>
      <c r="C794" s="8">
        <f t="shared" si="28"/>
        <v>97982.138083354163</v>
      </c>
      <c r="D794" s="8">
        <f>IF(C794=0,0,-PPMT(Jグレード!$Q$16/12,B794,MAX(Jグレード!$O$15*12),Jグレード!$P$12))</f>
        <v>82568.570652946146</v>
      </c>
      <c r="E794" s="8">
        <f>IF(C794=0,0,-IPMT(Jグレード!$Q$16/12,B794,MAX(Jグレード!$O$15*12),Jグレード!$P$12))</f>
        <v>2940.1335756016756</v>
      </c>
      <c r="F794" s="9">
        <f t="shared" si="29"/>
        <v>4621645.1503097713</v>
      </c>
      <c r="H794" s="177"/>
      <c r="I794" s="6"/>
      <c r="J794" s="25"/>
      <c r="K794" s="8"/>
      <c r="L794" s="8"/>
      <c r="M794" s="25"/>
    </row>
    <row r="795" spans="1:13" x14ac:dyDescent="0.15">
      <c r="A795" s="175"/>
      <c r="B795" s="6">
        <v>366</v>
      </c>
      <c r="C795" s="8">
        <f t="shared" si="28"/>
        <v>97982.138083354163</v>
      </c>
      <c r="D795" s="8">
        <f>IF(C795=0,0,-PPMT(Jグレード!$Q$16/12,B795,MAX(Jグレード!$O$15*12),Jグレード!$P$12))</f>
        <v>82620.176009604227</v>
      </c>
      <c r="E795" s="8">
        <f>IF(C795=0,0,-IPMT(Jグレード!$Q$16/12,B795,MAX(Jグレード!$O$15*12),Jグレード!$P$12))</f>
        <v>2888.5282189435839</v>
      </c>
      <c r="F795" s="9">
        <f t="shared" si="29"/>
        <v>4539024.9743001675</v>
      </c>
      <c r="H795" s="177"/>
      <c r="I795" s="6"/>
      <c r="J795" s="25"/>
      <c r="K795" s="8"/>
      <c r="L795" s="8"/>
      <c r="M795" s="25"/>
    </row>
    <row r="796" spans="1:13" x14ac:dyDescent="0.15">
      <c r="A796" s="175"/>
      <c r="B796" s="6">
        <v>367</v>
      </c>
      <c r="C796" s="8">
        <f t="shared" si="28"/>
        <v>97982.138083354163</v>
      </c>
      <c r="D796" s="8">
        <f>IF(C796=0,0,-PPMT(Jグレード!$Q$16/12,B796,MAX(Jグレード!$O$15*12),Jグレード!$P$12))</f>
        <v>82671.813619610228</v>
      </c>
      <c r="E796" s="8">
        <f>IF(C796=0,0,-IPMT(Jグレード!$Q$16/12,B796,MAX(Jグレード!$O$15*12),Jグレード!$P$12))</f>
        <v>2836.8906089375805</v>
      </c>
      <c r="F796" s="9">
        <f t="shared" si="29"/>
        <v>4456353.1606805576</v>
      </c>
      <c r="H796" s="177"/>
      <c r="I796" s="6">
        <v>61</v>
      </c>
      <c r="J796" s="8">
        <f>IF(M790&lt;0.01,0,J$364)</f>
        <v>97615.60552677844</v>
      </c>
      <c r="K796" s="8">
        <f>IF(J796=0,0,-PPMT(Jグレード!$Q$16/2,I796,MAX(Jグレード!$O$15*2),Jグレード!$P$13))</f>
        <v>94029.401054563816</v>
      </c>
      <c r="L796" s="8">
        <f>IF(J796=0,0,-IPMT(Jグレード!$Q$16/2,基本!I796,MAX(Jグレード!$O$15*2),Jグレード!$P$13))</f>
        <v>3586.2044722146225</v>
      </c>
      <c r="M796" s="8">
        <f>IF(M790&lt;0,0,M790-K796)</f>
        <v>848049.2816136824</v>
      </c>
    </row>
    <row r="797" spans="1:13" x14ac:dyDescent="0.15">
      <c r="A797" s="175"/>
      <c r="B797" s="6">
        <v>368</v>
      </c>
      <c r="C797" s="8">
        <f t="shared" si="28"/>
        <v>97982.138083354163</v>
      </c>
      <c r="D797" s="8">
        <f>IF(C797=0,0,-PPMT(Jグレード!$Q$16/12,B797,MAX(Jグレード!$O$15*12),Jグレード!$P$12))</f>
        <v>82723.483503122494</v>
      </c>
      <c r="E797" s="8">
        <f>IF(C797=0,0,-IPMT(Jグレード!$Q$16/12,B797,MAX(Jグレード!$O$15*12),Jグレード!$P$12))</f>
        <v>2785.2207254253249</v>
      </c>
      <c r="F797" s="9">
        <f t="shared" si="29"/>
        <v>4373629.6771774348</v>
      </c>
      <c r="H797" s="177"/>
      <c r="I797" s="6"/>
      <c r="J797" s="25"/>
      <c r="K797" s="8"/>
      <c r="L797" s="8"/>
      <c r="M797" s="25"/>
    </row>
    <row r="798" spans="1:13" x14ac:dyDescent="0.15">
      <c r="A798" s="175"/>
      <c r="B798" s="6">
        <v>369</v>
      </c>
      <c r="C798" s="8">
        <f t="shared" si="28"/>
        <v>97982.138083354163</v>
      </c>
      <c r="D798" s="8">
        <f>IF(C798=0,0,-PPMT(Jグレード!$Q$16/12,B798,MAX(Jグレード!$O$15*12),Jグレード!$P$12))</f>
        <v>82775.185680311944</v>
      </c>
      <c r="E798" s="8">
        <f>IF(C798=0,0,-IPMT(Jグレード!$Q$16/12,B798,MAX(Jグレード!$O$15*12),Jグレード!$P$12))</f>
        <v>2733.5185482358734</v>
      </c>
      <c r="F798" s="9">
        <f t="shared" si="29"/>
        <v>4290854.4914971227</v>
      </c>
      <c r="H798" s="177"/>
      <c r="I798" s="6"/>
      <c r="J798" s="25"/>
      <c r="K798" s="8"/>
      <c r="L798" s="8"/>
      <c r="M798" s="25"/>
    </row>
    <row r="799" spans="1:13" x14ac:dyDescent="0.15">
      <c r="A799" s="175"/>
      <c r="B799" s="6">
        <v>370</v>
      </c>
      <c r="C799" s="8">
        <f t="shared" si="28"/>
        <v>97982.138083354163</v>
      </c>
      <c r="D799" s="8">
        <f>IF(C799=0,0,-PPMT(Jグレード!$Q$16/12,B799,MAX(Jグレード!$O$15*12),Jグレード!$P$12))</f>
        <v>82826.92017136213</v>
      </c>
      <c r="E799" s="8">
        <f>IF(C799=0,0,-IPMT(Jグレード!$Q$16/12,B799,MAX(Jグレード!$O$15*12),Jグレード!$P$12))</f>
        <v>2681.7840571856786</v>
      </c>
      <c r="F799" s="9">
        <f t="shared" si="29"/>
        <v>4208027.5713257603</v>
      </c>
      <c r="H799" s="177"/>
      <c r="I799" s="6"/>
      <c r="J799" s="25"/>
      <c r="K799" s="8"/>
      <c r="L799" s="8"/>
      <c r="M799" s="25"/>
    </row>
    <row r="800" spans="1:13" x14ac:dyDescent="0.15">
      <c r="A800" s="175"/>
      <c r="B800" s="6">
        <v>371</v>
      </c>
      <c r="C800" s="8">
        <f t="shared" si="28"/>
        <v>97982.138083354163</v>
      </c>
      <c r="D800" s="8">
        <f>IF(C800=0,0,-PPMT(Jグレード!$Q$16/12,B800,MAX(Jグレード!$O$15*12),Jグレード!$P$12))</f>
        <v>82878.686996469245</v>
      </c>
      <c r="E800" s="8">
        <f>IF(C800=0,0,-IPMT(Jグレード!$Q$16/12,B800,MAX(Jグレード!$O$15*12),Jグレード!$P$12))</f>
        <v>2630.0172320785769</v>
      </c>
      <c r="F800" s="9">
        <f t="shared" si="29"/>
        <v>4125148.8843292911</v>
      </c>
      <c r="H800" s="177"/>
      <c r="I800" s="6"/>
      <c r="J800" s="25"/>
      <c r="K800" s="8"/>
      <c r="L800" s="8"/>
      <c r="M800" s="25"/>
    </row>
    <row r="801" spans="1:13" x14ac:dyDescent="0.15">
      <c r="A801" s="175"/>
      <c r="B801" s="6">
        <v>372</v>
      </c>
      <c r="C801" s="8">
        <f t="shared" si="28"/>
        <v>97982.138083354163</v>
      </c>
      <c r="D801" s="8">
        <f>IF(C801=0,0,-PPMT(Jグレード!$Q$16/12,B801,MAX(Jグレード!$O$15*12),Jグレード!$P$12))</f>
        <v>82930.48617584203</v>
      </c>
      <c r="E801" s="8">
        <f>IF(C801=0,0,-IPMT(Jグレード!$Q$16/12,B801,MAX(Jグレード!$O$15*12),Jグレード!$P$12))</f>
        <v>2578.218052705784</v>
      </c>
      <c r="F801" s="9">
        <f t="shared" si="29"/>
        <v>4042218.3981534489</v>
      </c>
      <c r="H801" s="177"/>
      <c r="I801" s="6"/>
      <c r="J801" s="25"/>
      <c r="K801" s="8"/>
      <c r="L801" s="8"/>
      <c r="M801" s="25"/>
    </row>
    <row r="802" spans="1:13" x14ac:dyDescent="0.15">
      <c r="A802" s="176" t="s">
        <v>121</v>
      </c>
      <c r="B802" s="6">
        <v>373</v>
      </c>
      <c r="C802" s="8">
        <f t="shared" si="28"/>
        <v>97982.138083354163</v>
      </c>
      <c r="D802" s="8">
        <f>IF(C802=0,0,-PPMT(Jグレード!$Q$16/12,B802,MAX(Jグレード!$O$15*12),Jグレード!$P$12))</f>
        <v>82982.317729701928</v>
      </c>
      <c r="E802" s="8">
        <f>IF(C802=0,0,-IPMT(Jグレード!$Q$16/12,B802,MAX(Jグレード!$O$15*12),Jグレード!$P$12))</f>
        <v>2526.3864988458827</v>
      </c>
      <c r="F802" s="9">
        <f t="shared" si="29"/>
        <v>3959236.0804237472</v>
      </c>
      <c r="H802" s="177"/>
      <c r="I802" s="6">
        <v>62</v>
      </c>
      <c r="J802" s="8">
        <f>IF(M796&lt;0.01,0,J$370)</f>
        <v>97615.60552677844</v>
      </c>
      <c r="K802" s="8">
        <f>IF(J802=0,0,-PPMT(Jグレード!$Q$16/2,I802,MAX(Jグレード!$O$15*2),Jグレード!$P$13))</f>
        <v>94382.011308518442</v>
      </c>
      <c r="L802" s="8">
        <f>IF(J802=0,0,-IPMT(Jグレード!$Q$16/2,基本!I802,MAX(Jグレード!$O$15*2),Jグレード!$P$13))</f>
        <v>3233.5942182600074</v>
      </c>
      <c r="M802" s="8">
        <f>IF(M796&lt;0,0,M796-K802)</f>
        <v>753667.27030516393</v>
      </c>
    </row>
    <row r="803" spans="1:13" x14ac:dyDescent="0.15">
      <c r="A803" s="176"/>
      <c r="B803" s="6">
        <v>374</v>
      </c>
      <c r="C803" s="8">
        <f t="shared" si="28"/>
        <v>97982.138083354163</v>
      </c>
      <c r="D803" s="8">
        <f>IF(C803=0,0,-PPMT(Jグレード!$Q$16/12,B803,MAX(Jグレード!$O$15*12),Jグレード!$P$12))</f>
        <v>83034.181678282999</v>
      </c>
      <c r="E803" s="8">
        <f>IF(C803=0,0,-IPMT(Jグレード!$Q$16/12,B803,MAX(Jグレード!$O$15*12),Jグレード!$P$12))</f>
        <v>2474.5225502648186</v>
      </c>
      <c r="F803" s="9">
        <f t="shared" si="29"/>
        <v>3876201.8987454642</v>
      </c>
      <c r="H803" s="178" t="s">
        <v>121</v>
      </c>
      <c r="I803" s="6"/>
      <c r="J803" s="25"/>
      <c r="K803" s="8"/>
      <c r="L803" s="8"/>
      <c r="M803" s="25"/>
    </row>
    <row r="804" spans="1:13" x14ac:dyDescent="0.15">
      <c r="A804" s="176"/>
      <c r="B804" s="6">
        <v>375</v>
      </c>
      <c r="C804" s="8">
        <f t="shared" si="28"/>
        <v>97982.138083354163</v>
      </c>
      <c r="D804" s="8">
        <f>IF(C804=0,0,-PPMT(Jグレード!$Q$16/12,B804,MAX(Jグレード!$O$15*12),Jグレード!$P$12))</f>
        <v>83086.078041831919</v>
      </c>
      <c r="E804" s="8">
        <f>IF(C804=0,0,-IPMT(Jグレード!$Q$16/12,B804,MAX(Jグレード!$O$15*12),Jグレード!$P$12))</f>
        <v>2422.6261867158919</v>
      </c>
      <c r="F804" s="9">
        <f t="shared" si="29"/>
        <v>3793115.8207036322</v>
      </c>
      <c r="H804" s="178"/>
      <c r="I804" s="6"/>
      <c r="J804" s="25"/>
      <c r="K804" s="8"/>
      <c r="L804" s="8"/>
      <c r="M804" s="25"/>
    </row>
    <row r="805" spans="1:13" x14ac:dyDescent="0.15">
      <c r="A805" s="176"/>
      <c r="B805" s="6">
        <v>376</v>
      </c>
      <c r="C805" s="8">
        <f t="shared" si="28"/>
        <v>97982.138083354163</v>
      </c>
      <c r="D805" s="8">
        <f>IF(C805=0,0,-PPMT(Jグレード!$Q$16/12,B805,MAX(Jグレード!$O$15*12),Jグレード!$P$12))</f>
        <v>83138.006840608068</v>
      </c>
      <c r="E805" s="8">
        <f>IF(C805=0,0,-IPMT(Jグレード!$Q$16/12,B805,MAX(Jグレード!$O$15*12),Jグレード!$P$12))</f>
        <v>2370.6973879397469</v>
      </c>
      <c r="F805" s="9">
        <f t="shared" si="29"/>
        <v>3709977.8138630241</v>
      </c>
      <c r="H805" s="178"/>
      <c r="I805" s="6"/>
      <c r="J805" s="25"/>
      <c r="K805" s="8"/>
      <c r="L805" s="8"/>
      <c r="M805" s="25"/>
    </row>
    <row r="806" spans="1:13" x14ac:dyDescent="0.15">
      <c r="A806" s="176"/>
      <c r="B806" s="6">
        <v>377</v>
      </c>
      <c r="C806" s="8">
        <f t="shared" si="28"/>
        <v>97982.138083354163</v>
      </c>
      <c r="D806" s="8">
        <f>IF(C806=0,0,-PPMT(Jグレード!$Q$16/12,B806,MAX(Jグレード!$O$15*12),Jグレード!$P$12))</f>
        <v>83189.968094883443</v>
      </c>
      <c r="E806" s="8">
        <f>IF(C806=0,0,-IPMT(Jグレード!$Q$16/12,B806,MAX(Jグレード!$O$15*12),Jグレード!$P$12))</f>
        <v>2318.7361336643667</v>
      </c>
      <c r="F806" s="9">
        <f t="shared" si="29"/>
        <v>3626787.8457681406</v>
      </c>
      <c r="H806" s="178"/>
      <c r="I806" s="6"/>
      <c r="J806" s="25"/>
      <c r="K806" s="8"/>
      <c r="L806" s="8"/>
      <c r="M806" s="25"/>
    </row>
    <row r="807" spans="1:13" x14ac:dyDescent="0.15">
      <c r="A807" s="176"/>
      <c r="B807" s="6">
        <v>378</v>
      </c>
      <c r="C807" s="8">
        <f t="shared" si="28"/>
        <v>97982.138083354163</v>
      </c>
      <c r="D807" s="8">
        <f>IF(C807=0,0,-PPMT(Jグレード!$Q$16/12,B807,MAX(Jグレード!$O$15*12),Jグレード!$P$12))</f>
        <v>83241.961824942744</v>
      </c>
      <c r="E807" s="8">
        <f>IF(C807=0,0,-IPMT(Jグレード!$Q$16/12,B807,MAX(Jグレード!$O$15*12),Jグレード!$P$12))</f>
        <v>2266.7424036050647</v>
      </c>
      <c r="F807" s="9">
        <f t="shared" si="29"/>
        <v>3543545.8839431978</v>
      </c>
      <c r="H807" s="178"/>
      <c r="I807" s="6"/>
      <c r="J807" s="25"/>
      <c r="K807" s="8"/>
      <c r="L807" s="8"/>
      <c r="M807" s="25"/>
    </row>
    <row r="808" spans="1:13" x14ac:dyDescent="0.15">
      <c r="A808" s="176"/>
      <c r="B808" s="6">
        <v>379</v>
      </c>
      <c r="C808" s="8">
        <f t="shared" si="28"/>
        <v>97982.138083354163</v>
      </c>
      <c r="D808" s="8">
        <f>IF(C808=0,0,-PPMT(Jグレード!$Q$16/12,B808,MAX(Jグレード!$O$15*12),Jグレード!$P$12))</f>
        <v>83293.988051083346</v>
      </c>
      <c r="E808" s="8">
        <f>IF(C808=0,0,-IPMT(Jグレード!$Q$16/12,B808,MAX(Jグレード!$O$15*12),Jグレード!$P$12))</f>
        <v>2214.7161774644755</v>
      </c>
      <c r="F808" s="9">
        <f t="shared" si="29"/>
        <v>3460251.8958921144</v>
      </c>
      <c r="H808" s="178"/>
      <c r="I808" s="6">
        <v>63</v>
      </c>
      <c r="J808" s="8">
        <f>IF(M802&lt;0.01,0,J$376)</f>
        <v>97615.60552677844</v>
      </c>
      <c r="K808" s="8">
        <f>IF(J808=0,0,-PPMT(Jグレード!$Q$16/2,I808,MAX(Jグレード!$O$15*2),Jグレード!$P$13))</f>
        <v>94735.943850925381</v>
      </c>
      <c r="L808" s="8">
        <f>IF(J808=0,0,-IPMT(Jグレード!$Q$16/2,基本!I808,MAX(Jグレード!$O$15*2),Jグレード!$P$13))</f>
        <v>2879.661675853064</v>
      </c>
      <c r="M808" s="8">
        <f>IF(M802&lt;0,0,M802-K808)</f>
        <v>658931.3264542385</v>
      </c>
    </row>
    <row r="809" spans="1:13" x14ac:dyDescent="0.15">
      <c r="A809" s="176"/>
      <c r="B809" s="6">
        <v>380</v>
      </c>
      <c r="C809" s="8">
        <f t="shared" si="28"/>
        <v>97982.138083354163</v>
      </c>
      <c r="D809" s="8">
        <f>IF(C809=0,0,-PPMT(Jグレード!$Q$16/12,B809,MAX(Jグレード!$O$15*12),Jグレード!$P$12))</f>
        <v>83346.046793615256</v>
      </c>
      <c r="E809" s="8">
        <f>IF(C809=0,0,-IPMT(Jグレード!$Q$16/12,B809,MAX(Jグレード!$O$15*12),Jグレード!$P$12))</f>
        <v>2162.6574349325483</v>
      </c>
      <c r="F809" s="9">
        <f t="shared" si="29"/>
        <v>3376905.8490984989</v>
      </c>
      <c r="H809" s="178"/>
      <c r="I809" s="6"/>
      <c r="J809" s="25"/>
      <c r="K809" s="8"/>
      <c r="L809" s="8"/>
      <c r="M809" s="25"/>
    </row>
    <row r="810" spans="1:13" x14ac:dyDescent="0.15">
      <c r="A810" s="176"/>
      <c r="B810" s="6">
        <v>381</v>
      </c>
      <c r="C810" s="8">
        <f t="shared" si="28"/>
        <v>97982.138083354163</v>
      </c>
      <c r="D810" s="8">
        <f>IF(C810=0,0,-PPMT(Jグレード!$Q$16/12,B810,MAX(Jグレード!$O$15*12),Jグレード!$P$12))</f>
        <v>83398.138072861271</v>
      </c>
      <c r="E810" s="8">
        <f>IF(C810=0,0,-IPMT(Jグレード!$Q$16/12,B810,MAX(Jグレード!$O$15*12),Jグレード!$P$12))</f>
        <v>2110.5661556865389</v>
      </c>
      <c r="F810" s="9">
        <f t="shared" si="29"/>
        <v>3293507.7110256376</v>
      </c>
      <c r="H810" s="178"/>
      <c r="I810" s="6"/>
      <c r="J810" s="25"/>
      <c r="K810" s="8"/>
      <c r="L810" s="8"/>
      <c r="M810" s="25"/>
    </row>
    <row r="811" spans="1:13" x14ac:dyDescent="0.15">
      <c r="A811" s="176"/>
      <c r="B811" s="6">
        <v>382</v>
      </c>
      <c r="C811" s="8">
        <f t="shared" si="28"/>
        <v>97982.138083354163</v>
      </c>
      <c r="D811" s="8">
        <f>IF(C811=0,0,-PPMT(Jグレード!$Q$16/12,B811,MAX(Jグレード!$O$15*12),Jグレード!$P$12))</f>
        <v>83450.261909156819</v>
      </c>
      <c r="E811" s="8">
        <f>IF(C811=0,0,-IPMT(Jグレード!$Q$16/12,B811,MAX(Jグレード!$O$15*12),Jグレード!$P$12))</f>
        <v>2058.4423193910006</v>
      </c>
      <c r="F811" s="9">
        <f t="shared" si="29"/>
        <v>3210057.4491164805</v>
      </c>
      <c r="H811" s="178"/>
      <c r="I811" s="6"/>
      <c r="J811" s="25"/>
      <c r="K811" s="8"/>
      <c r="L811" s="8"/>
      <c r="M811" s="25"/>
    </row>
    <row r="812" spans="1:13" x14ac:dyDescent="0.15">
      <c r="A812" s="176"/>
      <c r="B812" s="6">
        <v>383</v>
      </c>
      <c r="C812" s="8">
        <f t="shared" si="28"/>
        <v>97982.138083354163</v>
      </c>
      <c r="D812" s="8">
        <f>IF(C812=0,0,-PPMT(Jグレード!$Q$16/12,B812,MAX(Jグレード!$O$15*12),Jグレード!$P$12))</f>
        <v>83502.418322850033</v>
      </c>
      <c r="E812" s="8">
        <f>IF(C812=0,0,-IPMT(Jグレード!$Q$16/12,B812,MAX(Jグレード!$O$15*12),Jグレード!$P$12))</f>
        <v>2006.2859056977777</v>
      </c>
      <c r="F812" s="9">
        <f t="shared" si="29"/>
        <v>3126555.0307936305</v>
      </c>
      <c r="H812" s="178"/>
      <c r="I812" s="6"/>
      <c r="J812" s="25"/>
      <c r="K812" s="8"/>
      <c r="L812" s="8"/>
      <c r="M812" s="25"/>
    </row>
    <row r="813" spans="1:13" x14ac:dyDescent="0.15">
      <c r="A813" s="176"/>
      <c r="B813" s="6">
        <v>384</v>
      </c>
      <c r="C813" s="8">
        <f t="shared" si="28"/>
        <v>97982.138083354163</v>
      </c>
      <c r="D813" s="8">
        <f>IF(C813=0,0,-PPMT(Jグレード!$Q$16/12,B813,MAX(Jグレード!$O$15*12),Jグレード!$P$12))</f>
        <v>83554.607334301822</v>
      </c>
      <c r="E813" s="8">
        <f>IF(C813=0,0,-IPMT(Jグレード!$Q$16/12,B813,MAX(Jグレード!$O$15*12),Jグレード!$P$12))</f>
        <v>1954.0968942459967</v>
      </c>
      <c r="F813" s="9">
        <f t="shared" si="29"/>
        <v>3043000.4234593287</v>
      </c>
      <c r="H813" s="178"/>
      <c r="I813" s="6"/>
      <c r="J813" s="25"/>
      <c r="K813" s="8"/>
      <c r="L813" s="8"/>
      <c r="M813" s="25"/>
    </row>
    <row r="814" spans="1:13" x14ac:dyDescent="0.15">
      <c r="A814" s="175" t="s">
        <v>122</v>
      </c>
      <c r="B814" s="6">
        <v>385</v>
      </c>
      <c r="C814" s="8">
        <f t="shared" si="28"/>
        <v>97982.138083354163</v>
      </c>
      <c r="D814" s="8">
        <f>IF(C814=0,0,-PPMT(Jグレード!$Q$16/12,B814,MAX(Jグレード!$O$15*12),Jグレード!$P$12))</f>
        <v>83606.828963885753</v>
      </c>
      <c r="E814" s="8">
        <f>IF(C814=0,0,-IPMT(Jグレード!$Q$16/12,B814,MAX(Jグレード!$O$15*12),Jグレード!$P$12))</f>
        <v>1901.8752646620578</v>
      </c>
      <c r="F814" s="9">
        <f t="shared" si="29"/>
        <v>2959393.5944954432</v>
      </c>
      <c r="H814" s="178"/>
      <c r="I814" s="6">
        <v>64</v>
      </c>
      <c r="J814" s="8">
        <f>IF(M808&lt;0.01,0,J$382)</f>
        <v>97615.60552677844</v>
      </c>
      <c r="K814" s="8">
        <f>IF(J814=0,0,-PPMT(Jグレード!$Q$16/2,I814,MAX(Jグレード!$O$15*2),Jグレード!$P$13))</f>
        <v>95091.203640366351</v>
      </c>
      <c r="L814" s="8">
        <f>IF(J814=0,0,-IPMT(Jグレード!$Q$16/2,基本!I814,MAX(Jグレード!$O$15*2),Jグレード!$P$13))</f>
        <v>2524.401886412094</v>
      </c>
      <c r="M814" s="8">
        <f>IF(M808&lt;0,0,M808-K814)</f>
        <v>563840.12281387218</v>
      </c>
    </row>
    <row r="815" spans="1:13" x14ac:dyDescent="0.15">
      <c r="A815" s="175"/>
      <c r="B815" s="6">
        <v>386</v>
      </c>
      <c r="C815" s="8">
        <f t="shared" si="28"/>
        <v>97982.138083354163</v>
      </c>
      <c r="D815" s="8">
        <f>IF(C815=0,0,-PPMT(Jグレード!$Q$16/12,B815,MAX(Jグレード!$O$15*12),Jグレード!$P$12))</f>
        <v>83659.083231988188</v>
      </c>
      <c r="E815" s="8">
        <f>IF(C815=0,0,-IPMT(Jグレード!$Q$16/12,B815,MAX(Jグレード!$O$15*12),Jグレード!$P$12))</f>
        <v>1849.620996559629</v>
      </c>
      <c r="F815" s="9">
        <f t="shared" si="29"/>
        <v>2875734.5112634548</v>
      </c>
      <c r="H815" s="177" t="s">
        <v>122</v>
      </c>
      <c r="I815" s="6"/>
      <c r="J815" s="25"/>
      <c r="K815" s="8"/>
      <c r="L815" s="8"/>
      <c r="M815" s="25"/>
    </row>
    <row r="816" spans="1:13" x14ac:dyDescent="0.15">
      <c r="A816" s="175"/>
      <c r="B816" s="6">
        <v>387</v>
      </c>
      <c r="C816" s="8">
        <f t="shared" si="28"/>
        <v>97982.138083354163</v>
      </c>
      <c r="D816" s="8">
        <f>IF(C816=0,0,-PPMT(Jグレード!$Q$16/12,B816,MAX(Jグレード!$O$15*12),Jグレード!$P$12))</f>
        <v>83711.370159008176</v>
      </c>
      <c r="E816" s="8">
        <f>IF(C816=0,0,-IPMT(Jグレード!$Q$16/12,B816,MAX(Jグレード!$O$15*12),Jグレード!$P$12))</f>
        <v>1797.3340695396364</v>
      </c>
      <c r="F816" s="9">
        <f t="shared" si="29"/>
        <v>2792023.1411044467</v>
      </c>
      <c r="H816" s="177"/>
      <c r="I816" s="6"/>
      <c r="J816" s="25"/>
      <c r="K816" s="8"/>
      <c r="L816" s="8"/>
      <c r="M816" s="25"/>
    </row>
    <row r="817" spans="1:13" x14ac:dyDescent="0.15">
      <c r="A817" s="175"/>
      <c r="B817" s="6">
        <v>388</v>
      </c>
      <c r="C817" s="8">
        <f t="shared" si="28"/>
        <v>97982.138083354163</v>
      </c>
      <c r="D817" s="8">
        <f>IF(C817=0,0,-PPMT(Jグレード!$Q$16/12,B817,MAX(Jグレード!$O$15*12),Jグレード!$P$12))</f>
        <v>83763.689765357558</v>
      </c>
      <c r="E817" s="8">
        <f>IF(C817=0,0,-IPMT(Jグレード!$Q$16/12,B817,MAX(Jグレード!$O$15*12),Jグレード!$P$12))</f>
        <v>1745.0144631902563</v>
      </c>
      <c r="F817" s="9">
        <f t="shared" si="29"/>
        <v>2708259.4513390893</v>
      </c>
      <c r="H817" s="177"/>
      <c r="I817" s="6"/>
      <c r="J817" s="25"/>
      <c r="K817" s="8"/>
      <c r="L817" s="8"/>
      <c r="M817" s="25"/>
    </row>
    <row r="818" spans="1:13" x14ac:dyDescent="0.15">
      <c r="A818" s="175"/>
      <c r="B818" s="6">
        <v>389</v>
      </c>
      <c r="C818" s="8">
        <f t="shared" si="28"/>
        <v>97982.138083354163</v>
      </c>
      <c r="D818" s="8">
        <f>IF(C818=0,0,-PPMT(Jグレード!$Q$16/12,B818,MAX(Jグレード!$O$15*12),Jグレード!$P$12))</f>
        <v>83816.042071460906</v>
      </c>
      <c r="E818" s="8">
        <f>IF(C818=0,0,-IPMT(Jグレード!$Q$16/12,B818,MAX(Jグレード!$O$15*12),Jグレード!$P$12))</f>
        <v>1692.6621570869081</v>
      </c>
      <c r="F818" s="9">
        <f t="shared" si="29"/>
        <v>2624443.4092676286</v>
      </c>
      <c r="H818" s="177"/>
      <c r="I818" s="6"/>
      <c r="J818" s="25"/>
      <c r="K818" s="8"/>
      <c r="L818" s="8"/>
      <c r="M818" s="25"/>
    </row>
    <row r="819" spans="1:13" x14ac:dyDescent="0.15">
      <c r="A819" s="175"/>
      <c r="B819" s="6">
        <v>390</v>
      </c>
      <c r="C819" s="8">
        <f t="shared" si="28"/>
        <v>97982.138083354163</v>
      </c>
      <c r="D819" s="8">
        <f>IF(C819=0,0,-PPMT(Jグレード!$Q$16/12,B819,MAX(Jグレード!$O$15*12),Jグレード!$P$12))</f>
        <v>83868.427097755572</v>
      </c>
      <c r="E819" s="8">
        <f>IF(C819=0,0,-IPMT(Jグレード!$Q$16/12,B819,MAX(Jグレード!$O$15*12),Jグレード!$P$12))</f>
        <v>1640.2771307922451</v>
      </c>
      <c r="F819" s="9">
        <f t="shared" si="29"/>
        <v>2540574.9821698731</v>
      </c>
      <c r="H819" s="177"/>
      <c r="I819" s="6"/>
      <c r="J819" s="25"/>
      <c r="K819" s="8"/>
      <c r="L819" s="8"/>
      <c r="M819" s="25"/>
    </row>
    <row r="820" spans="1:13" x14ac:dyDescent="0.15">
      <c r="A820" s="175"/>
      <c r="B820" s="6">
        <v>391</v>
      </c>
      <c r="C820" s="8">
        <f t="shared" si="28"/>
        <v>97982.138083354163</v>
      </c>
      <c r="D820" s="8">
        <f>IF(C820=0,0,-PPMT(Jグレード!$Q$16/12,B820,MAX(Jグレード!$O$15*12),Jグレード!$P$12))</f>
        <v>83920.844864691666</v>
      </c>
      <c r="E820" s="8">
        <f>IF(C820=0,0,-IPMT(Jグレード!$Q$16/12,B820,MAX(Jグレード!$O$15*12),Jグレード!$P$12))</f>
        <v>1587.8593638561476</v>
      </c>
      <c r="F820" s="9">
        <f t="shared" si="29"/>
        <v>2456654.1373051815</v>
      </c>
      <c r="H820" s="177"/>
      <c r="I820" s="6">
        <v>65</v>
      </c>
      <c r="J820" s="8">
        <f>IF(M814&lt;0.01,0,J$388)</f>
        <v>97615.60552677844</v>
      </c>
      <c r="K820" s="8">
        <f>IF(J820=0,0,-PPMT(Jグレード!$Q$16/2,I820,MAX(Jグレード!$O$15*2),Jグレード!$P$13))</f>
        <v>95447.795654017726</v>
      </c>
      <c r="L820" s="8">
        <f>IF(J820=0,0,-IPMT(Jグレード!$Q$16/2,基本!I820,MAX(Jグレード!$O$15*2),Jグレード!$P$13))</f>
        <v>2167.8098727607203</v>
      </c>
      <c r="M820" s="8">
        <f>IF(M814&lt;0,0,M814-K820)</f>
        <v>468392.32715985447</v>
      </c>
    </row>
    <row r="821" spans="1:13" x14ac:dyDescent="0.15">
      <c r="A821" s="175"/>
      <c r="B821" s="6">
        <v>392</v>
      </c>
      <c r="C821" s="8">
        <f t="shared" si="28"/>
        <v>97982.138083354163</v>
      </c>
      <c r="D821" s="8">
        <f>IF(C821=0,0,-PPMT(Jグレード!$Q$16/12,B821,MAX(Jグレード!$O$15*12),Jグレード!$P$12))</f>
        <v>83973.295392732107</v>
      </c>
      <c r="E821" s="8">
        <f>IF(C821=0,0,-IPMT(Jグレード!$Q$16/12,B821,MAX(Jグレード!$O$15*12),Jグレード!$P$12))</f>
        <v>1535.4088358157155</v>
      </c>
      <c r="F821" s="9">
        <f t="shared" si="29"/>
        <v>2372680.8419124493</v>
      </c>
      <c r="H821" s="177"/>
      <c r="I821" s="6"/>
      <c r="J821" s="25"/>
      <c r="K821" s="8"/>
      <c r="L821" s="8"/>
      <c r="M821" s="25"/>
    </row>
    <row r="822" spans="1:13" x14ac:dyDescent="0.15">
      <c r="A822" s="175"/>
      <c r="B822" s="6">
        <v>393</v>
      </c>
      <c r="C822" s="8">
        <f t="shared" si="28"/>
        <v>97982.138083354163</v>
      </c>
      <c r="D822" s="8">
        <f>IF(C822=0,0,-PPMT(Jグレード!$Q$16/12,B822,MAX(Jグレード!$O$15*12),Jグレード!$P$12))</f>
        <v>84025.778702352545</v>
      </c>
      <c r="E822" s="8">
        <f>IF(C822=0,0,-IPMT(Jグレード!$Q$16/12,B822,MAX(Jグレード!$O$15*12),Jグレード!$P$12))</f>
        <v>1482.9255261952578</v>
      </c>
      <c r="F822" s="9">
        <f t="shared" si="29"/>
        <v>2288655.0632100967</v>
      </c>
      <c r="H822" s="177"/>
      <c r="I822" s="6"/>
      <c r="J822" s="25"/>
      <c r="K822" s="8"/>
      <c r="L822" s="8"/>
      <c r="M822" s="25"/>
    </row>
    <row r="823" spans="1:13" x14ac:dyDescent="0.15">
      <c r="A823" s="175"/>
      <c r="B823" s="6">
        <v>394</v>
      </c>
      <c r="C823" s="8">
        <f t="shared" si="28"/>
        <v>97982.138083354163</v>
      </c>
      <c r="D823" s="8">
        <f>IF(C823=0,0,-PPMT(Jグレード!$Q$16/12,B823,MAX(Jグレード!$O$15*12),Jグレード!$P$12))</f>
        <v>84078.294814041539</v>
      </c>
      <c r="E823" s="8">
        <f>IF(C823=0,0,-IPMT(Jグレード!$Q$16/12,B823,MAX(Jグレード!$O$15*12),Jグレード!$P$12))</f>
        <v>1430.4094145062875</v>
      </c>
      <c r="F823" s="9">
        <f t="shared" si="29"/>
        <v>2204576.7683960553</v>
      </c>
      <c r="H823" s="177"/>
      <c r="I823" s="6"/>
      <c r="J823" s="25"/>
      <c r="K823" s="8"/>
      <c r="L823" s="8"/>
      <c r="M823" s="25"/>
    </row>
    <row r="824" spans="1:13" x14ac:dyDescent="0.15">
      <c r="A824" s="175"/>
      <c r="B824" s="6">
        <v>395</v>
      </c>
      <c r="C824" s="8">
        <f t="shared" si="28"/>
        <v>97982.138083354163</v>
      </c>
      <c r="D824" s="8">
        <f>IF(C824=0,0,-PPMT(Jグレード!$Q$16/12,B824,MAX(Jグレード!$O$15*12),Jグレード!$P$12))</f>
        <v>84130.843748300307</v>
      </c>
      <c r="E824" s="8">
        <f>IF(C824=0,0,-IPMT(Jグレード!$Q$16/12,B824,MAX(Jグレード!$O$15*12),Jグレード!$P$12))</f>
        <v>1377.8604802475113</v>
      </c>
      <c r="F824" s="9">
        <f t="shared" si="29"/>
        <v>2120445.924647755</v>
      </c>
      <c r="H824" s="177"/>
      <c r="I824" s="6"/>
      <c r="J824" s="25"/>
      <c r="K824" s="8"/>
      <c r="L824" s="8"/>
      <c r="M824" s="25"/>
    </row>
    <row r="825" spans="1:13" x14ac:dyDescent="0.15">
      <c r="A825" s="175"/>
      <c r="B825" s="6">
        <v>396</v>
      </c>
      <c r="C825" s="8">
        <f t="shared" si="28"/>
        <v>97982.138083354163</v>
      </c>
      <c r="D825" s="8">
        <f>IF(C825=0,0,-PPMT(Jグレード!$Q$16/12,B825,MAX(Jグレード!$O$15*12),Jグレード!$P$12))</f>
        <v>84183.42552564299</v>
      </c>
      <c r="E825" s="8">
        <f>IF(C825=0,0,-IPMT(Jグレード!$Q$16/12,B825,MAX(Jグレード!$O$15*12),Jグレード!$P$12))</f>
        <v>1325.2787029048236</v>
      </c>
      <c r="F825" s="9">
        <f t="shared" si="29"/>
        <v>2036262.4991221121</v>
      </c>
      <c r="H825" s="177"/>
      <c r="I825" s="6"/>
      <c r="J825" s="25"/>
      <c r="K825" s="8"/>
      <c r="L825" s="8"/>
      <c r="M825" s="25"/>
    </row>
    <row r="826" spans="1:13" x14ac:dyDescent="0.15">
      <c r="A826" s="176" t="s">
        <v>123</v>
      </c>
      <c r="B826" s="6">
        <v>397</v>
      </c>
      <c r="C826" s="8">
        <f t="shared" si="28"/>
        <v>97982.138083354163</v>
      </c>
      <c r="D826" s="8">
        <f>IF(C826=0,0,-PPMT(Jグレード!$Q$16/12,B826,MAX(Jグレード!$O$15*12),Jグレード!$P$12))</f>
        <v>84236.040166596518</v>
      </c>
      <c r="E826" s="8">
        <f>IF(C826=0,0,-IPMT(Jグレード!$Q$16/12,B826,MAX(Jグレード!$O$15*12),Jグレード!$P$12))</f>
        <v>1272.6640619512968</v>
      </c>
      <c r="F826" s="9">
        <f t="shared" si="29"/>
        <v>1952026.4589555156</v>
      </c>
      <c r="H826" s="177"/>
      <c r="I826" s="6">
        <v>66</v>
      </c>
      <c r="J826" s="8">
        <f>IF(M820&lt;0.01,0,J$394)</f>
        <v>97615.60552677844</v>
      </c>
      <c r="K826" s="8">
        <f>IF(J826=0,0,-PPMT(Jグレード!$Q$16/2,I826,MAX(Jグレード!$O$15*2),Jグレード!$P$13))</f>
        <v>95805.724887720295</v>
      </c>
      <c r="L826" s="8">
        <f>IF(J826=0,0,-IPMT(Jグレード!$Q$16/2,基本!I826,MAX(Jグレード!$O$15*2),Jグレード!$P$13))</f>
        <v>1809.8806390581535</v>
      </c>
      <c r="M826" s="8">
        <f>IF(M820&lt;0,0,M820-K826)</f>
        <v>372586.60227213416</v>
      </c>
    </row>
    <row r="827" spans="1:13" x14ac:dyDescent="0.15">
      <c r="A827" s="176"/>
      <c r="B827" s="6">
        <v>398</v>
      </c>
      <c r="C827" s="8">
        <f t="shared" ref="C827:C849" si="30">IF(F826&lt;1,0,C826)</f>
        <v>97982.138083354163</v>
      </c>
      <c r="D827" s="8">
        <f>IF(C827=0,0,-PPMT(Jグレード!$Q$16/12,B827,MAX(Jグレード!$O$15*12),Jグレード!$P$12))</f>
        <v>84288.687691700645</v>
      </c>
      <c r="E827" s="8">
        <f>IF(C827=0,0,-IPMT(Jグレード!$Q$16/12,B827,MAX(Jグレード!$O$15*12),Jグレード!$P$12))</f>
        <v>1220.0165368471739</v>
      </c>
      <c r="F827" s="9">
        <f t="shared" ref="F827:F849" si="31">IF(F826&lt;0,0,F826-D827)</f>
        <v>1867737.771263815</v>
      </c>
      <c r="H827" s="178" t="s">
        <v>123</v>
      </c>
      <c r="I827" s="6"/>
      <c r="J827" s="25"/>
      <c r="K827" s="8"/>
      <c r="L827" s="8"/>
      <c r="M827" s="25"/>
    </row>
    <row r="828" spans="1:13" x14ac:dyDescent="0.15">
      <c r="A828" s="176"/>
      <c r="B828" s="6">
        <v>399</v>
      </c>
      <c r="C828" s="8">
        <f t="shared" si="30"/>
        <v>97982.138083354163</v>
      </c>
      <c r="D828" s="8">
        <f>IF(C828=0,0,-PPMT(Jグレード!$Q$16/12,B828,MAX(Jグレード!$O$15*12),Jグレード!$P$12))</f>
        <v>84341.368121507956</v>
      </c>
      <c r="E828" s="8">
        <f>IF(C828=0,0,-IPMT(Jグレード!$Q$16/12,B828,MAX(Jグレード!$O$15*12),Jグレード!$P$12))</f>
        <v>1167.3361070398612</v>
      </c>
      <c r="F828" s="9">
        <f t="shared" si="31"/>
        <v>1783396.403142307</v>
      </c>
      <c r="H828" s="178"/>
      <c r="I828" s="6"/>
      <c r="J828" s="25"/>
      <c r="K828" s="8"/>
      <c r="L828" s="8"/>
      <c r="M828" s="25"/>
    </row>
    <row r="829" spans="1:13" x14ac:dyDescent="0.15">
      <c r="A829" s="176"/>
      <c r="B829" s="6">
        <v>400</v>
      </c>
      <c r="C829" s="8">
        <f t="shared" si="30"/>
        <v>97982.138083354163</v>
      </c>
      <c r="D829" s="8">
        <f>IF(C829=0,0,-PPMT(Jグレード!$Q$16/12,B829,MAX(Jグレード!$O$15*12),Jグレード!$P$12))</f>
        <v>84394.081476583888</v>
      </c>
      <c r="E829" s="8">
        <f>IF(C829=0,0,-IPMT(Jグレード!$Q$16/12,B829,MAX(Jグレード!$O$15*12),Jグレード!$P$12))</f>
        <v>1114.622751963919</v>
      </c>
      <c r="F829" s="9">
        <f t="shared" si="31"/>
        <v>1699002.3216657231</v>
      </c>
      <c r="H829" s="178"/>
      <c r="I829" s="6"/>
      <c r="J829" s="25"/>
      <c r="K829" s="8"/>
      <c r="L829" s="8"/>
      <c r="M829" s="25"/>
    </row>
    <row r="830" spans="1:13" x14ac:dyDescent="0.15">
      <c r="A830" s="176"/>
      <c r="B830" s="6">
        <v>401</v>
      </c>
      <c r="C830" s="8">
        <f t="shared" si="30"/>
        <v>97982.138083354163</v>
      </c>
      <c r="D830" s="8">
        <f>IF(C830=0,0,-PPMT(Jグレード!$Q$16/12,B830,MAX(Jグレード!$O$15*12),Jグレード!$P$12))</f>
        <v>84446.827777506769</v>
      </c>
      <c r="E830" s="8">
        <f>IF(C830=0,0,-IPMT(Jグレード!$Q$16/12,B830,MAX(Jグレード!$O$15*12),Jグレード!$P$12))</f>
        <v>1061.8764510410538</v>
      </c>
      <c r="F830" s="9">
        <f t="shared" si="31"/>
        <v>1614555.4938882163</v>
      </c>
      <c r="H830" s="178"/>
      <c r="I830" s="6"/>
      <c r="J830" s="25"/>
      <c r="K830" s="8"/>
      <c r="L830" s="8"/>
      <c r="M830" s="25"/>
    </row>
    <row r="831" spans="1:13" x14ac:dyDescent="0.15">
      <c r="A831" s="176"/>
      <c r="B831" s="6">
        <v>402</v>
      </c>
      <c r="C831" s="8">
        <f t="shared" si="30"/>
        <v>97982.138083354163</v>
      </c>
      <c r="D831" s="8">
        <f>IF(C831=0,0,-PPMT(Jグレード!$Q$16/12,B831,MAX(Jグレード!$O$15*12),Jグレード!$P$12))</f>
        <v>84499.607044867706</v>
      </c>
      <c r="E831" s="8">
        <f>IF(C831=0,0,-IPMT(Jグレード!$Q$16/12,B831,MAX(Jグレード!$O$15*12),Jグレード!$P$12))</f>
        <v>1009.0971836801123</v>
      </c>
      <c r="F831" s="9">
        <f t="shared" si="31"/>
        <v>1530055.8868433486</v>
      </c>
      <c r="H831" s="178"/>
      <c r="I831" s="6"/>
      <c r="J831" s="25"/>
      <c r="K831" s="8"/>
      <c r="L831" s="8"/>
      <c r="M831" s="25"/>
    </row>
    <row r="832" spans="1:13" x14ac:dyDescent="0.15">
      <c r="A832" s="176"/>
      <c r="B832" s="6">
        <v>403</v>
      </c>
      <c r="C832" s="8">
        <f t="shared" si="30"/>
        <v>97982.138083354163</v>
      </c>
      <c r="D832" s="8">
        <f>IF(C832=0,0,-PPMT(Jグレード!$Q$16/12,B832,MAX(Jグレード!$O$15*12),Jグレード!$P$12))</f>
        <v>84552.419299270739</v>
      </c>
      <c r="E832" s="8">
        <f>IF(C832=0,0,-IPMT(Jグレード!$Q$16/12,B832,MAX(Jグレード!$O$15*12),Jグレード!$P$12))</f>
        <v>956.28492927706975</v>
      </c>
      <c r="F832" s="9">
        <f t="shared" si="31"/>
        <v>1445503.4675440779</v>
      </c>
      <c r="H832" s="178"/>
      <c r="I832" s="6">
        <v>67</v>
      </c>
      <c r="J832" s="8">
        <f>IF(M826&lt;0.01,0,J$400)</f>
        <v>97615.60552677844</v>
      </c>
      <c r="K832" s="8">
        <f>IF(J832=0,0,-PPMT(Jグレード!$Q$16/2,I832,MAX(Jグレード!$O$15*2),Jグレード!$P$13))</f>
        <v>96164.996356049232</v>
      </c>
      <c r="L832" s="8">
        <f>IF(J832=0,0,-IPMT(Jグレード!$Q$16/2,基本!I832,MAX(Jグレード!$O$15*2),Jグレード!$P$13))</f>
        <v>1450.6091707292026</v>
      </c>
      <c r="M832" s="8">
        <f>IF(M826&lt;0,0,M826-K832)</f>
        <v>276421.60591608495</v>
      </c>
    </row>
    <row r="833" spans="1:13" x14ac:dyDescent="0.15">
      <c r="A833" s="176"/>
      <c r="B833" s="6">
        <v>404</v>
      </c>
      <c r="C833" s="8">
        <f t="shared" si="30"/>
        <v>97982.138083354163</v>
      </c>
      <c r="D833" s="8">
        <f>IF(C833=0,0,-PPMT(Jグレード!$Q$16/12,B833,MAX(Jグレード!$O$15*12),Jグレード!$P$12))</f>
        <v>84605.264561332777</v>
      </c>
      <c r="E833" s="8">
        <f>IF(C833=0,0,-IPMT(Jグレード!$Q$16/12,B833,MAX(Jグレード!$O$15*12),Jグレード!$P$12))</f>
        <v>903.43966721502545</v>
      </c>
      <c r="F833" s="9">
        <f t="shared" si="31"/>
        <v>1360898.2029827451</v>
      </c>
      <c r="H833" s="178"/>
      <c r="I833" s="6"/>
      <c r="J833" s="25"/>
      <c r="K833" s="8"/>
      <c r="L833" s="8"/>
      <c r="M833" s="25"/>
    </row>
    <row r="834" spans="1:13" x14ac:dyDescent="0.15">
      <c r="A834" s="176"/>
      <c r="B834" s="6">
        <v>405</v>
      </c>
      <c r="C834" s="8">
        <f t="shared" si="30"/>
        <v>97982.138083354163</v>
      </c>
      <c r="D834" s="8">
        <f>IF(C834=0,0,-PPMT(Jグレード!$Q$16/12,B834,MAX(Jグレード!$O$15*12),Jグレード!$P$12))</f>
        <v>84658.142851683631</v>
      </c>
      <c r="E834" s="8">
        <f>IF(C834=0,0,-IPMT(Jグレード!$Q$16/12,B834,MAX(Jグレード!$O$15*12),Jグレード!$P$12))</f>
        <v>850.56137686419254</v>
      </c>
      <c r="F834" s="9">
        <f t="shared" si="31"/>
        <v>1276240.0601310616</v>
      </c>
      <c r="H834" s="178"/>
      <c r="I834" s="6"/>
      <c r="J834" s="25"/>
      <c r="K834" s="8"/>
      <c r="L834" s="8"/>
      <c r="M834" s="25"/>
    </row>
    <row r="835" spans="1:13" x14ac:dyDescent="0.15">
      <c r="A835" s="176"/>
      <c r="B835" s="6">
        <v>406</v>
      </c>
      <c r="C835" s="8">
        <f t="shared" si="30"/>
        <v>97982.138083354163</v>
      </c>
      <c r="D835" s="8">
        <f>IF(C835=0,0,-PPMT(Jグレード!$Q$16/12,B835,MAX(Jグレード!$O$15*12),Jグレード!$P$12))</f>
        <v>84711.054190965937</v>
      </c>
      <c r="E835" s="8">
        <f>IF(C835=0,0,-IPMT(Jグレード!$Q$16/12,B835,MAX(Jグレード!$O$15*12),Jグレード!$P$12))</f>
        <v>797.65003758189039</v>
      </c>
      <c r="F835" s="9">
        <f t="shared" si="31"/>
        <v>1191529.0059400958</v>
      </c>
      <c r="H835" s="178"/>
      <c r="I835" s="6"/>
      <c r="J835" s="25"/>
      <c r="K835" s="8"/>
      <c r="L835" s="8"/>
      <c r="M835" s="25"/>
    </row>
    <row r="836" spans="1:13" x14ac:dyDescent="0.15">
      <c r="A836" s="176"/>
      <c r="B836" s="6">
        <v>407</v>
      </c>
      <c r="C836" s="8">
        <f t="shared" si="30"/>
        <v>97982.138083354163</v>
      </c>
      <c r="D836" s="8">
        <f>IF(C836=0,0,-PPMT(Jグレード!$Q$16/12,B836,MAX(Jグレード!$O$15*12),Jグレード!$P$12))</f>
        <v>84763.998599835279</v>
      </c>
      <c r="E836" s="8">
        <f>IF(C836=0,0,-IPMT(Jグレード!$Q$16/12,B836,MAX(Jグレード!$O$15*12),Jグレード!$P$12))</f>
        <v>744.70562871253662</v>
      </c>
      <c r="F836" s="9">
        <f t="shared" si="31"/>
        <v>1106765.0073402605</v>
      </c>
      <c r="H836" s="178"/>
      <c r="I836" s="6"/>
      <c r="J836" s="25"/>
      <c r="K836" s="8"/>
      <c r="L836" s="8"/>
      <c r="M836" s="25"/>
    </row>
    <row r="837" spans="1:13" x14ac:dyDescent="0.15">
      <c r="A837" s="176"/>
      <c r="B837" s="6">
        <v>408</v>
      </c>
      <c r="C837" s="8">
        <f t="shared" si="30"/>
        <v>97982.138083354163</v>
      </c>
      <c r="D837" s="8">
        <f>IF(C837=0,0,-PPMT(Jグレード!$Q$16/12,B837,MAX(Jグレード!$O$15*12),Jグレード!$P$12))</f>
        <v>84816.976098960178</v>
      </c>
      <c r="E837" s="8">
        <f>IF(C837=0,0,-IPMT(Jグレード!$Q$16/12,B837,MAX(Jグレード!$O$15*12),Jグレード!$P$12))</f>
        <v>691.72812958763939</v>
      </c>
      <c r="F837" s="9">
        <f t="shared" si="31"/>
        <v>1021948.0312413004</v>
      </c>
      <c r="H837" s="178"/>
      <c r="I837" s="6"/>
      <c r="J837" s="25"/>
      <c r="K837" s="8"/>
      <c r="L837" s="8"/>
      <c r="M837" s="25"/>
    </row>
    <row r="838" spans="1:13" x14ac:dyDescent="0.15">
      <c r="A838" s="175" t="s">
        <v>124</v>
      </c>
      <c r="B838" s="6">
        <v>409</v>
      </c>
      <c r="C838" s="8">
        <f t="shared" si="30"/>
        <v>97982.138083354163</v>
      </c>
      <c r="D838" s="8">
        <f>IF(C838=0,0,-PPMT(Jグレード!$Q$16/12,B838,MAX(Jグレード!$O$15*12),Jグレード!$P$12))</f>
        <v>84869.986709022021</v>
      </c>
      <c r="E838" s="8">
        <f>IF(C838=0,0,-IPMT(Jグレード!$Q$16/12,B838,MAX(Jグレード!$O$15*12),Jグレード!$P$12))</f>
        <v>638.71751952578938</v>
      </c>
      <c r="F838" s="9">
        <f t="shared" si="31"/>
        <v>937078.04453227832</v>
      </c>
      <c r="H838" s="178"/>
      <c r="I838" s="6">
        <v>68</v>
      </c>
      <c r="J838" s="8">
        <f>IF(M832&lt;0.01,0,J$406)</f>
        <v>97615.60552677844</v>
      </c>
      <c r="K838" s="8">
        <f>IF(J838=0,0,-PPMT(Jグレード!$Q$16/2,I838,MAX(Jグレード!$O$15*2),Jグレード!$P$13))</f>
        <v>96525.615092384425</v>
      </c>
      <c r="L838" s="8">
        <f>IF(J838=0,0,-IPMT(Jグレード!$Q$16/2,基本!I838,MAX(Jグレード!$O$15*2),Jグレード!$P$13))</f>
        <v>1089.9904343940179</v>
      </c>
      <c r="M838" s="8">
        <f>IF(M832&lt;0,0,M832-K838)</f>
        <v>179895.99082370053</v>
      </c>
    </row>
    <row r="839" spans="1:13" x14ac:dyDescent="0.15">
      <c r="A839" s="175"/>
      <c r="B839" s="6">
        <v>410</v>
      </c>
      <c r="C839" s="8">
        <f t="shared" si="30"/>
        <v>97982.138083354163</v>
      </c>
      <c r="D839" s="8">
        <f>IF(C839=0,0,-PPMT(Jグレード!$Q$16/12,B839,MAX(Jグレード!$O$15*12),Jグレード!$P$12))</f>
        <v>84923.03045071516</v>
      </c>
      <c r="E839" s="8">
        <f>IF(C839=0,0,-IPMT(Jグレード!$Q$16/12,B839,MAX(Jグレード!$O$15*12),Jグレード!$P$12))</f>
        <v>585.67377783265056</v>
      </c>
      <c r="F839" s="9">
        <f t="shared" si="31"/>
        <v>852155.0140815631</v>
      </c>
      <c r="H839" s="177" t="s">
        <v>124</v>
      </c>
      <c r="I839" s="6"/>
      <c r="J839" s="25"/>
      <c r="K839" s="8"/>
      <c r="L839" s="8"/>
      <c r="M839" s="25"/>
    </row>
    <row r="840" spans="1:13" x14ac:dyDescent="0.15">
      <c r="A840" s="175"/>
      <c r="B840" s="6">
        <v>411</v>
      </c>
      <c r="C840" s="8">
        <f t="shared" si="30"/>
        <v>97982.138083354163</v>
      </c>
      <c r="D840" s="8">
        <f>IF(C840=0,0,-PPMT(Jグレード!$Q$16/12,B840,MAX(Jグレード!$O$15*12),Jグレード!$P$12))</f>
        <v>84976.107344746866</v>
      </c>
      <c r="E840" s="8">
        <f>IF(C840=0,0,-IPMT(Jグレード!$Q$16/12,B840,MAX(Jグレード!$O$15*12),Jグレード!$P$12))</f>
        <v>532.59688380095372</v>
      </c>
      <c r="F840" s="9">
        <f t="shared" si="31"/>
        <v>767178.90673681628</v>
      </c>
      <c r="H840" s="177"/>
      <c r="I840" s="6"/>
      <c r="J840" s="25"/>
      <c r="K840" s="8"/>
      <c r="L840" s="8"/>
      <c r="M840" s="25"/>
    </row>
    <row r="841" spans="1:13" x14ac:dyDescent="0.15">
      <c r="A841" s="175"/>
      <c r="B841" s="6">
        <v>412</v>
      </c>
      <c r="C841" s="8">
        <f t="shared" si="30"/>
        <v>97982.138083354163</v>
      </c>
      <c r="D841" s="8">
        <f>IF(C841=0,0,-PPMT(Jグレード!$Q$16/12,B841,MAX(Jグレード!$O$15*12),Jグレード!$P$12))</f>
        <v>85029.217411837322</v>
      </c>
      <c r="E841" s="8">
        <f>IF(C841=0,0,-IPMT(Jグレード!$Q$16/12,B841,MAX(Jグレード!$O$15*12),Jグレード!$P$12))</f>
        <v>479.48681671048689</v>
      </c>
      <c r="F841" s="9">
        <f t="shared" si="31"/>
        <v>682149.68932497897</v>
      </c>
      <c r="H841" s="177"/>
      <c r="I841" s="6"/>
      <c r="J841" s="25"/>
      <c r="K841" s="8"/>
      <c r="L841" s="8"/>
      <c r="M841" s="25"/>
    </row>
    <row r="842" spans="1:13" x14ac:dyDescent="0.15">
      <c r="A842" s="175"/>
      <c r="B842" s="6">
        <v>413</v>
      </c>
      <c r="C842" s="8">
        <f t="shared" si="30"/>
        <v>97982.138083354163</v>
      </c>
      <c r="D842" s="8">
        <f>IF(C842=0,0,-PPMT(Jグレード!$Q$16/12,B842,MAX(Jグレード!$O$15*12),Jグレード!$P$12))</f>
        <v>85082.360672719718</v>
      </c>
      <c r="E842" s="8">
        <f>IF(C842=0,0,-IPMT(Jグレード!$Q$16/12,B842,MAX(Jグレード!$O$15*12),Jグレード!$P$12))</f>
        <v>426.34355582808848</v>
      </c>
      <c r="F842" s="9">
        <f t="shared" si="31"/>
        <v>597067.3286522592</v>
      </c>
      <c r="H842" s="177"/>
      <c r="I842" s="6"/>
      <c r="J842" s="25"/>
      <c r="K842" s="8"/>
      <c r="L842" s="8"/>
      <c r="M842" s="25"/>
    </row>
    <row r="843" spans="1:13" x14ac:dyDescent="0.15">
      <c r="A843" s="175"/>
      <c r="B843" s="6">
        <v>414</v>
      </c>
      <c r="C843" s="8">
        <f t="shared" si="30"/>
        <v>97982.138083354163</v>
      </c>
      <c r="D843" s="8">
        <f>IF(C843=0,0,-PPMT(Jグレード!$Q$16/12,B843,MAX(Jグレード!$O$15*12),Jグレード!$P$12))</f>
        <v>85135.537148140167</v>
      </c>
      <c r="E843" s="8">
        <f>IF(C843=0,0,-IPMT(Jグレード!$Q$16/12,B843,MAX(Jグレード!$O$15*12),Jグレード!$P$12))</f>
        <v>373.16708040763865</v>
      </c>
      <c r="F843" s="9">
        <f t="shared" si="31"/>
        <v>511931.79150411906</v>
      </c>
      <c r="H843" s="177"/>
      <c r="I843" s="6"/>
      <c r="J843" s="25"/>
      <c r="K843" s="8"/>
      <c r="L843" s="8"/>
      <c r="M843" s="25"/>
    </row>
    <row r="844" spans="1:13" x14ac:dyDescent="0.15">
      <c r="A844" s="175"/>
      <c r="B844" s="6">
        <v>415</v>
      </c>
      <c r="C844" s="8">
        <f t="shared" si="30"/>
        <v>97982.138083354163</v>
      </c>
      <c r="D844" s="8">
        <f>IF(C844=0,0,-PPMT(Jグレード!$Q$16/12,B844,MAX(Jグレード!$O$15*12),Jグレード!$P$12))</f>
        <v>85188.746858857761</v>
      </c>
      <c r="E844" s="8">
        <f>IF(C844=0,0,-IPMT(Jグレード!$Q$16/12,B844,MAX(Jグレード!$O$15*12),Jグレード!$P$12))</f>
        <v>319.95736969005111</v>
      </c>
      <c r="F844" s="9">
        <f t="shared" si="31"/>
        <v>426743.04464526131</v>
      </c>
      <c r="H844" s="177"/>
      <c r="I844" s="6">
        <v>69</v>
      </c>
      <c r="J844" s="8">
        <f>IF(M838&lt;0.01,0,J$412)</f>
        <v>97615.60552677844</v>
      </c>
      <c r="K844" s="8">
        <f>IF(J844=0,0,-PPMT(Jグレード!$Q$16/2,I844,MAX(Jグレード!$O$15*2),Jグレード!$P$13))</f>
        <v>96887.586148980874</v>
      </c>
      <c r="L844" s="8">
        <f>IF(J844=0,0,-IPMT(Jグレード!$Q$16/2,基本!I844,MAX(Jグレード!$O$15*2),Jグレード!$P$13))</f>
        <v>728.01937779757634</v>
      </c>
      <c r="M844" s="8">
        <f>IF(M838&lt;0,0,M838-K844)</f>
        <v>83008.404674719655</v>
      </c>
    </row>
    <row r="845" spans="1:13" x14ac:dyDescent="0.15">
      <c r="A845" s="175"/>
      <c r="B845" s="6">
        <v>416</v>
      </c>
      <c r="C845" s="8">
        <f t="shared" si="30"/>
        <v>97982.138083354163</v>
      </c>
      <c r="D845" s="8">
        <f>IF(C845=0,0,-PPMT(Jグレード!$Q$16/12,B845,MAX(Jグレード!$O$15*12),Jグレード!$P$12))</f>
        <v>85241.989825644545</v>
      </c>
      <c r="E845" s="8">
        <f>IF(C845=0,0,-IPMT(Jグレード!$Q$16/12,B845,MAX(Jグレード!$O$15*12),Jグレード!$P$12))</f>
        <v>266.71440290326501</v>
      </c>
      <c r="F845" s="9">
        <f t="shared" si="31"/>
        <v>341501.05481961678</v>
      </c>
      <c r="H845" s="177"/>
      <c r="I845" s="6"/>
      <c r="J845" s="25"/>
      <c r="K845" s="8"/>
      <c r="L845" s="8"/>
      <c r="M845" s="25"/>
    </row>
    <row r="846" spans="1:13" x14ac:dyDescent="0.15">
      <c r="A846" s="175"/>
      <c r="B846" s="6">
        <v>417</v>
      </c>
      <c r="C846" s="8">
        <f t="shared" si="30"/>
        <v>97982.138083354163</v>
      </c>
      <c r="D846" s="8">
        <f>IF(C846=0,0,-PPMT(Jグレード!$Q$16/12,B846,MAX(Jグレード!$O$15*12),Jグレード!$P$12))</f>
        <v>85295.266069285572</v>
      </c>
      <c r="E846" s="8">
        <f>IF(C846=0,0,-IPMT(Jグレード!$Q$16/12,B846,MAX(Jグレード!$O$15*12),Jグレード!$P$12))</f>
        <v>213.43815926223718</v>
      </c>
      <c r="F846" s="9">
        <f t="shared" si="31"/>
        <v>256205.78875033121</v>
      </c>
      <c r="H846" s="177"/>
      <c r="I846" s="6"/>
      <c r="J846" s="25"/>
      <c r="K846" s="8"/>
      <c r="L846" s="8"/>
      <c r="M846" s="25"/>
    </row>
    <row r="847" spans="1:13" x14ac:dyDescent="0.15">
      <c r="A847" s="175"/>
      <c r="B847" s="6">
        <v>418</v>
      </c>
      <c r="C847" s="8">
        <f t="shared" si="30"/>
        <v>97982.138083354163</v>
      </c>
      <c r="D847" s="8">
        <f>IF(C847=0,0,-PPMT(Jグレード!$Q$16/12,B847,MAX(Jグレード!$O$15*12),Jグレード!$P$12))</f>
        <v>85348.575610578875</v>
      </c>
      <c r="E847" s="8">
        <f>IF(C847=0,0,-IPMT(Jグレード!$Q$16/12,B847,MAX(Jグレード!$O$15*12),Jグレード!$P$12))</f>
        <v>160.12861796893367</v>
      </c>
      <c r="F847" s="9">
        <f t="shared" si="31"/>
        <v>170857.21313975233</v>
      </c>
      <c r="H847" s="177"/>
      <c r="I847" s="6"/>
      <c r="J847" s="25"/>
      <c r="K847" s="8"/>
      <c r="L847" s="8"/>
      <c r="M847" s="25"/>
    </row>
    <row r="848" spans="1:13" x14ac:dyDescent="0.15">
      <c r="A848" s="175"/>
      <c r="B848" s="6">
        <v>419</v>
      </c>
      <c r="C848" s="8">
        <f t="shared" si="30"/>
        <v>97982.138083354163</v>
      </c>
      <c r="D848" s="8">
        <f>IF(C848=0,0,-PPMT(Jグレード!$Q$16/12,B848,MAX(Jグレード!$O$15*12),Jグレード!$P$12))</f>
        <v>85401.918470335499</v>
      </c>
      <c r="E848" s="8">
        <f>IF(C848=0,0,-IPMT(Jグレード!$Q$16/12,B848,MAX(Jグレード!$O$15*12),Jグレード!$P$12))</f>
        <v>106.78575821232185</v>
      </c>
      <c r="F848" s="9">
        <f t="shared" si="31"/>
        <v>85455.294669416835</v>
      </c>
      <c r="H848" s="177"/>
      <c r="I848" s="6"/>
      <c r="J848" s="25"/>
      <c r="K848" s="8"/>
      <c r="L848" s="8"/>
      <c r="M848" s="25"/>
    </row>
    <row r="849" spans="1:13" x14ac:dyDescent="0.15">
      <c r="A849" s="175"/>
      <c r="B849" s="6">
        <v>420</v>
      </c>
      <c r="C849" s="8">
        <f t="shared" si="30"/>
        <v>97982.138083354163</v>
      </c>
      <c r="D849" s="8">
        <f>IF(C849=0,0,-PPMT(Jグレード!$Q$16/12,B849,MAX(Jグレード!$O$15*12),Jグレード!$P$12))</f>
        <v>85455.294669379451</v>
      </c>
      <c r="E849" s="8">
        <f>IF(C849=0,0,-IPMT(Jグレード!$Q$16/12,B849,MAX(Jグレード!$O$15*12),Jグレード!$P$12))</f>
        <v>53.409559168362165</v>
      </c>
      <c r="F849" s="14">
        <f t="shared" si="31"/>
        <v>3.7383870221674442E-8</v>
      </c>
      <c r="H849" s="177"/>
      <c r="I849" s="6"/>
      <c r="J849" s="25"/>
      <c r="K849" s="8"/>
      <c r="L849" s="8"/>
      <c r="M849" s="25"/>
    </row>
    <row r="850" spans="1:13" x14ac:dyDescent="0.15">
      <c r="A850" s="174" t="s">
        <v>125</v>
      </c>
      <c r="B850" s="174"/>
      <c r="C850" s="8">
        <f>SUM(C429:C849)</f>
        <v>41152497.995008588</v>
      </c>
      <c r="D850" s="8">
        <f>SUM(D429:D849)</f>
        <v>31578100.000000022</v>
      </c>
      <c r="E850" s="8">
        <f>SUM(E429:E849)</f>
        <v>4335555.7759900792</v>
      </c>
      <c r="F850" s="8">
        <f>SUM(F429:F849)</f>
        <v>6905311141.5841389</v>
      </c>
      <c r="H850" s="177"/>
      <c r="I850" s="6">
        <v>70</v>
      </c>
      <c r="J850" s="8">
        <f>IF(M844&lt;0.01,0,J$418)</f>
        <v>97615.60552677844</v>
      </c>
      <c r="K850" s="8">
        <f>IF(J850=0,0,-PPMT(Jグレード!$Q$16/2,I850,MAX(Jグレード!$O$15*2),Jグレード!$P$13))</f>
        <v>97250.914597039548</v>
      </c>
      <c r="L850" s="8">
        <f>IF(J850=0,0,-IPMT(Jグレード!$Q$16/2,基本!I850,MAX(Jグレード!$O$15*2),Jグレード!$P$13))</f>
        <v>364.69092973889826</v>
      </c>
      <c r="M850" s="8">
        <f>IF(M844&lt;0,0,M844-K850)</f>
        <v>-14242.509922319892</v>
      </c>
    </row>
    <row r="851" spans="1:13" x14ac:dyDescent="0.15">
      <c r="H851" s="174" t="s">
        <v>125</v>
      </c>
      <c r="I851" s="174"/>
      <c r="J851" s="8">
        <f>SUM(J430:J850)</f>
        <v>6847334.8967968216</v>
      </c>
      <c r="K851" s="8">
        <f>SUM(K430:K850)</f>
        <v>6014242.509922321</v>
      </c>
      <c r="L851" s="8">
        <f>SUM(L430:L850)</f>
        <v>833092.38687449065</v>
      </c>
      <c r="M851" s="8">
        <f>SUM(M430:M850)</f>
        <v>215160994.13863516</v>
      </c>
    </row>
  </sheetData>
  <mergeCells count="144">
    <mergeCell ref="A850:B850"/>
    <mergeCell ref="H851:I851"/>
    <mergeCell ref="A790:A801"/>
    <mergeCell ref="H791:H802"/>
    <mergeCell ref="A802:A813"/>
    <mergeCell ref="H803:H814"/>
    <mergeCell ref="A814:A825"/>
    <mergeCell ref="H815:H826"/>
    <mergeCell ref="A826:A837"/>
    <mergeCell ref="H827:H838"/>
    <mergeCell ref="A838:A849"/>
    <mergeCell ref="H839:H850"/>
    <mergeCell ref="A718:A729"/>
    <mergeCell ref="H719:H730"/>
    <mergeCell ref="A730:A741"/>
    <mergeCell ref="H731:H742"/>
    <mergeCell ref="A742:A753"/>
    <mergeCell ref="H743:H754"/>
    <mergeCell ref="A754:A765"/>
    <mergeCell ref="H755:H766"/>
    <mergeCell ref="A766:A777"/>
    <mergeCell ref="H767:H778"/>
    <mergeCell ref="A778:A789"/>
    <mergeCell ref="H779:H790"/>
    <mergeCell ref="A574:A585"/>
    <mergeCell ref="H575:H586"/>
    <mergeCell ref="A586:A597"/>
    <mergeCell ref="H587:H598"/>
    <mergeCell ref="A598:A609"/>
    <mergeCell ref="H599:H610"/>
    <mergeCell ref="A610:A621"/>
    <mergeCell ref="H611:H622"/>
    <mergeCell ref="A622:A633"/>
    <mergeCell ref="H623:H634"/>
    <mergeCell ref="A634:A645"/>
    <mergeCell ref="H635:H646"/>
    <mergeCell ref="A646:A657"/>
    <mergeCell ref="H647:H658"/>
    <mergeCell ref="A658:A669"/>
    <mergeCell ref="H659:H670"/>
    <mergeCell ref="A670:A681"/>
    <mergeCell ref="H671:H682"/>
    <mergeCell ref="A682:A693"/>
    <mergeCell ref="H683:H694"/>
    <mergeCell ref="A694:A705"/>
    <mergeCell ref="H695:H706"/>
    <mergeCell ref="A706:A717"/>
    <mergeCell ref="H707:H718"/>
    <mergeCell ref="A429:A440"/>
    <mergeCell ref="H430:H441"/>
    <mergeCell ref="A442:A453"/>
    <mergeCell ref="H443:H454"/>
    <mergeCell ref="A454:A465"/>
    <mergeCell ref="H455:H466"/>
    <mergeCell ref="A466:A477"/>
    <mergeCell ref="H467:H478"/>
    <mergeCell ref="A478:A489"/>
    <mergeCell ref="H479:H490"/>
    <mergeCell ref="A490:A501"/>
    <mergeCell ref="H491:H502"/>
    <mergeCell ref="A502:A513"/>
    <mergeCell ref="H503:H514"/>
    <mergeCell ref="A514:A525"/>
    <mergeCell ref="H515:H526"/>
    <mergeCell ref="A526:A537"/>
    <mergeCell ref="H527:H538"/>
    <mergeCell ref="A538:A549"/>
    <mergeCell ref="H539:H550"/>
    <mergeCell ref="A550:A561"/>
    <mergeCell ref="H551:H562"/>
    <mergeCell ref="A562:A573"/>
    <mergeCell ref="H563:H574"/>
    <mergeCell ref="H365:H376"/>
    <mergeCell ref="H377:H388"/>
    <mergeCell ref="H389:H400"/>
    <mergeCell ref="H401:H412"/>
    <mergeCell ref="H413:H424"/>
    <mergeCell ref="H425:I425"/>
    <mergeCell ref="H293:H304"/>
    <mergeCell ref="H305:H316"/>
    <mergeCell ref="H317:H328"/>
    <mergeCell ref="H329:H340"/>
    <mergeCell ref="H341:H352"/>
    <mergeCell ref="H353:H364"/>
    <mergeCell ref="H221:H232"/>
    <mergeCell ref="H233:H244"/>
    <mergeCell ref="H245:H256"/>
    <mergeCell ref="H257:H268"/>
    <mergeCell ref="H269:H280"/>
    <mergeCell ref="H281:H292"/>
    <mergeCell ref="H149:H160"/>
    <mergeCell ref="H161:H172"/>
    <mergeCell ref="H173:H184"/>
    <mergeCell ref="H185:H196"/>
    <mergeCell ref="H197:H208"/>
    <mergeCell ref="H209:H220"/>
    <mergeCell ref="A232:A243"/>
    <mergeCell ref="A244:A255"/>
    <mergeCell ref="A256:A267"/>
    <mergeCell ref="A268:A279"/>
    <mergeCell ref="A280:A291"/>
    <mergeCell ref="A352:A363"/>
    <mergeCell ref="A220:A231"/>
    <mergeCell ref="H4:H15"/>
    <mergeCell ref="H17:H28"/>
    <mergeCell ref="H29:H40"/>
    <mergeCell ref="H41:H52"/>
    <mergeCell ref="H53:H64"/>
    <mergeCell ref="H65:H76"/>
    <mergeCell ref="A292:A303"/>
    <mergeCell ref="A304:A315"/>
    <mergeCell ref="H77:H88"/>
    <mergeCell ref="H89:H100"/>
    <mergeCell ref="H101:H112"/>
    <mergeCell ref="H113:H124"/>
    <mergeCell ref="H125:H136"/>
    <mergeCell ref="H137:H148"/>
    <mergeCell ref="A184:A195"/>
    <mergeCell ref="A196:A207"/>
    <mergeCell ref="A208:A219"/>
    <mergeCell ref="A424:B424"/>
    <mergeCell ref="A3:A14"/>
    <mergeCell ref="A16:A27"/>
    <mergeCell ref="A28:A39"/>
    <mergeCell ref="A40:A51"/>
    <mergeCell ref="A52:A63"/>
    <mergeCell ref="A64:A75"/>
    <mergeCell ref="A76:A87"/>
    <mergeCell ref="A88:A99"/>
    <mergeCell ref="A100:A111"/>
    <mergeCell ref="A364:A375"/>
    <mergeCell ref="A376:A387"/>
    <mergeCell ref="A388:A399"/>
    <mergeCell ref="A400:A411"/>
    <mergeCell ref="A412:A423"/>
    <mergeCell ref="A112:A123"/>
    <mergeCell ref="A124:A135"/>
    <mergeCell ref="A136:A147"/>
    <mergeCell ref="A148:A159"/>
    <mergeCell ref="A160:A171"/>
    <mergeCell ref="A172:A183"/>
    <mergeCell ref="A316:A327"/>
    <mergeCell ref="A328:A339"/>
    <mergeCell ref="A340:A351"/>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7"/>
  <sheetViews>
    <sheetView workbookViewId="0">
      <selection activeCell="J36" sqref="J36"/>
    </sheetView>
  </sheetViews>
  <sheetFormatPr defaultRowHeight="12" x14ac:dyDescent="0.15"/>
  <cols>
    <col min="1" max="1" width="10.33203125" customWidth="1"/>
    <col min="11" max="11" width="16.6640625" bestFit="1" customWidth="1"/>
  </cols>
  <sheetData>
    <row r="1" spans="1:11" x14ac:dyDescent="0.15">
      <c r="A1" t="s">
        <v>5</v>
      </c>
      <c r="B1" t="s">
        <v>6</v>
      </c>
      <c r="D1" t="s">
        <v>2</v>
      </c>
      <c r="G1" t="s">
        <v>3</v>
      </c>
      <c r="I1" t="s">
        <v>7</v>
      </c>
    </row>
    <row r="2" spans="1:11" x14ac:dyDescent="0.15">
      <c r="A2">
        <v>10</v>
      </c>
      <c r="B2">
        <v>48</v>
      </c>
      <c r="D2">
        <v>1</v>
      </c>
      <c r="E2">
        <v>20</v>
      </c>
      <c r="G2">
        <v>0.08</v>
      </c>
      <c r="I2">
        <v>10</v>
      </c>
      <c r="J2" t="s">
        <v>83</v>
      </c>
      <c r="K2">
        <v>10</v>
      </c>
    </row>
    <row r="3" spans="1:11" x14ac:dyDescent="0.15">
      <c r="A3">
        <f>A2+5</f>
        <v>15</v>
      </c>
      <c r="B3">
        <v>52</v>
      </c>
      <c r="D3">
        <v>2</v>
      </c>
      <c r="E3">
        <f>E2+5</f>
        <v>25</v>
      </c>
      <c r="G3">
        <v>0.1</v>
      </c>
      <c r="I3">
        <v>11</v>
      </c>
      <c r="J3">
        <v>10</v>
      </c>
      <c r="K3">
        <v>11</v>
      </c>
    </row>
    <row r="4" spans="1:11" x14ac:dyDescent="0.15">
      <c r="A4">
        <f t="shared" ref="A4:A19" si="0">A3+5</f>
        <v>20</v>
      </c>
      <c r="B4">
        <v>55</v>
      </c>
      <c r="D4">
        <v>3</v>
      </c>
      <c r="E4">
        <f t="shared" ref="E4" si="1">E3+5</f>
        <v>30</v>
      </c>
      <c r="I4">
        <v>12</v>
      </c>
      <c r="J4">
        <v>11</v>
      </c>
      <c r="K4">
        <v>12</v>
      </c>
    </row>
    <row r="5" spans="1:11" x14ac:dyDescent="0.15">
      <c r="A5">
        <f t="shared" si="0"/>
        <v>25</v>
      </c>
      <c r="I5">
        <v>13</v>
      </c>
      <c r="J5">
        <v>12</v>
      </c>
      <c r="K5">
        <v>13</v>
      </c>
    </row>
    <row r="6" spans="1:11" x14ac:dyDescent="0.15">
      <c r="A6">
        <f t="shared" si="0"/>
        <v>30</v>
      </c>
      <c r="I6">
        <v>14</v>
      </c>
      <c r="J6">
        <v>13</v>
      </c>
      <c r="K6">
        <v>14</v>
      </c>
    </row>
    <row r="7" spans="1:11" x14ac:dyDescent="0.15">
      <c r="A7">
        <f t="shared" si="0"/>
        <v>35</v>
      </c>
      <c r="I7">
        <v>15</v>
      </c>
      <c r="J7">
        <v>14</v>
      </c>
      <c r="K7">
        <v>15</v>
      </c>
    </row>
    <row r="8" spans="1:11" x14ac:dyDescent="0.15">
      <c r="A8">
        <f t="shared" si="0"/>
        <v>40</v>
      </c>
      <c r="I8">
        <v>16</v>
      </c>
      <c r="J8">
        <v>15</v>
      </c>
      <c r="K8">
        <v>16</v>
      </c>
    </row>
    <row r="9" spans="1:11" x14ac:dyDescent="0.15">
      <c r="A9">
        <f t="shared" si="0"/>
        <v>45</v>
      </c>
      <c r="I9">
        <v>17</v>
      </c>
      <c r="J9">
        <v>16</v>
      </c>
      <c r="K9">
        <v>17</v>
      </c>
    </row>
    <row r="10" spans="1:11" x14ac:dyDescent="0.15">
      <c r="A10">
        <f t="shared" si="0"/>
        <v>50</v>
      </c>
      <c r="I10">
        <v>18</v>
      </c>
      <c r="J10">
        <v>17</v>
      </c>
      <c r="K10">
        <v>18</v>
      </c>
    </row>
    <row r="11" spans="1:11" x14ac:dyDescent="0.15">
      <c r="A11">
        <f t="shared" si="0"/>
        <v>55</v>
      </c>
      <c r="I11">
        <v>19</v>
      </c>
      <c r="J11">
        <v>18</v>
      </c>
      <c r="K11">
        <v>19</v>
      </c>
    </row>
    <row r="12" spans="1:11" x14ac:dyDescent="0.15">
      <c r="A12">
        <f t="shared" si="0"/>
        <v>60</v>
      </c>
      <c r="I12">
        <v>20</v>
      </c>
      <c r="J12">
        <v>19</v>
      </c>
      <c r="K12">
        <v>20</v>
      </c>
    </row>
    <row r="13" spans="1:11" x14ac:dyDescent="0.15">
      <c r="A13">
        <f t="shared" si="0"/>
        <v>65</v>
      </c>
      <c r="I13">
        <v>21</v>
      </c>
      <c r="J13">
        <v>20</v>
      </c>
      <c r="K13">
        <v>21</v>
      </c>
    </row>
    <row r="14" spans="1:11" x14ac:dyDescent="0.15">
      <c r="A14">
        <f t="shared" si="0"/>
        <v>70</v>
      </c>
      <c r="I14">
        <v>22</v>
      </c>
      <c r="J14">
        <v>21</v>
      </c>
      <c r="K14">
        <v>22</v>
      </c>
    </row>
    <row r="15" spans="1:11" x14ac:dyDescent="0.15">
      <c r="A15">
        <f t="shared" si="0"/>
        <v>75</v>
      </c>
      <c r="I15">
        <v>23</v>
      </c>
      <c r="J15">
        <v>22</v>
      </c>
      <c r="K15">
        <v>23</v>
      </c>
    </row>
    <row r="16" spans="1:11" x14ac:dyDescent="0.15">
      <c r="A16">
        <f t="shared" si="0"/>
        <v>80</v>
      </c>
      <c r="I16">
        <v>24</v>
      </c>
      <c r="J16">
        <v>23</v>
      </c>
      <c r="K16">
        <v>24</v>
      </c>
    </row>
    <row r="17" spans="1:11" x14ac:dyDescent="0.15">
      <c r="A17">
        <f t="shared" si="0"/>
        <v>85</v>
      </c>
      <c r="I17">
        <v>25</v>
      </c>
      <c r="J17">
        <v>24</v>
      </c>
      <c r="K17">
        <v>25</v>
      </c>
    </row>
    <row r="18" spans="1:11" x14ac:dyDescent="0.15">
      <c r="A18">
        <f t="shared" si="0"/>
        <v>90</v>
      </c>
      <c r="I18">
        <v>26</v>
      </c>
      <c r="J18">
        <v>25</v>
      </c>
      <c r="K18">
        <v>26</v>
      </c>
    </row>
    <row r="19" spans="1:11" x14ac:dyDescent="0.15">
      <c r="A19">
        <f t="shared" si="0"/>
        <v>95</v>
      </c>
      <c r="I19">
        <v>27</v>
      </c>
      <c r="J19">
        <v>26</v>
      </c>
      <c r="K19">
        <v>27</v>
      </c>
    </row>
    <row r="20" spans="1:11" x14ac:dyDescent="0.15">
      <c r="I20">
        <v>28</v>
      </c>
      <c r="J20">
        <v>27</v>
      </c>
      <c r="K20">
        <v>28</v>
      </c>
    </row>
    <row r="21" spans="1:11" x14ac:dyDescent="0.15">
      <c r="I21">
        <v>29</v>
      </c>
      <c r="J21">
        <v>28</v>
      </c>
      <c r="K21">
        <v>29</v>
      </c>
    </row>
    <row r="22" spans="1:11" x14ac:dyDescent="0.15">
      <c r="I22">
        <v>30</v>
      </c>
      <c r="J22">
        <v>29</v>
      </c>
      <c r="K22">
        <v>30</v>
      </c>
    </row>
    <row r="23" spans="1:11" x14ac:dyDescent="0.15">
      <c r="I23">
        <v>31</v>
      </c>
      <c r="J23">
        <v>30</v>
      </c>
      <c r="K23">
        <v>31</v>
      </c>
    </row>
    <row r="24" spans="1:11" x14ac:dyDescent="0.15">
      <c r="I24">
        <v>32</v>
      </c>
      <c r="J24">
        <v>31</v>
      </c>
      <c r="K24">
        <v>32</v>
      </c>
    </row>
    <row r="25" spans="1:11" x14ac:dyDescent="0.15">
      <c r="A25" t="s">
        <v>54</v>
      </c>
      <c r="D25" t="s">
        <v>59</v>
      </c>
      <c r="E25" t="s">
        <v>68</v>
      </c>
      <c r="F25" t="s">
        <v>75</v>
      </c>
      <c r="G25" t="s">
        <v>79</v>
      </c>
      <c r="I25">
        <v>33</v>
      </c>
      <c r="J25">
        <v>32</v>
      </c>
      <c r="K25">
        <v>33</v>
      </c>
    </row>
    <row r="26" spans="1:11" x14ac:dyDescent="0.15">
      <c r="A26">
        <v>110000</v>
      </c>
      <c r="D26">
        <v>0</v>
      </c>
      <c r="E26">
        <v>5000</v>
      </c>
      <c r="F26" t="s">
        <v>76</v>
      </c>
      <c r="G26" t="s">
        <v>80</v>
      </c>
      <c r="I26">
        <v>34</v>
      </c>
      <c r="J26">
        <v>33</v>
      </c>
      <c r="K26">
        <v>34</v>
      </c>
    </row>
    <row r="27" spans="1:11" x14ac:dyDescent="0.15">
      <c r="D27">
        <v>5000000</v>
      </c>
      <c r="E27">
        <v>10000</v>
      </c>
      <c r="F27" t="s">
        <v>77</v>
      </c>
      <c r="G27" t="s">
        <v>81</v>
      </c>
      <c r="I27">
        <v>35</v>
      </c>
      <c r="J27">
        <v>34</v>
      </c>
      <c r="K27">
        <v>35</v>
      </c>
    </row>
    <row r="28" spans="1:11" x14ac:dyDescent="0.15">
      <c r="A28" t="s">
        <v>58</v>
      </c>
      <c r="D28">
        <f>D27+1000000</f>
        <v>6000000</v>
      </c>
      <c r="E28">
        <v>15000</v>
      </c>
      <c r="G28" t="s">
        <v>82</v>
      </c>
      <c r="I28">
        <v>36</v>
      </c>
      <c r="J28">
        <v>35</v>
      </c>
    </row>
    <row r="29" spans="1:11" x14ac:dyDescent="0.15">
      <c r="A29" t="s">
        <v>55</v>
      </c>
      <c r="D29">
        <f t="shared" ref="D29:D37" si="2">D28+1000000</f>
        <v>7000000</v>
      </c>
      <c r="E29">
        <v>20000</v>
      </c>
      <c r="I29">
        <v>37</v>
      </c>
    </row>
    <row r="30" spans="1:11" x14ac:dyDescent="0.15">
      <c r="A30" t="s">
        <v>57</v>
      </c>
      <c r="D30">
        <f t="shared" si="2"/>
        <v>8000000</v>
      </c>
      <c r="I30">
        <v>38</v>
      </c>
    </row>
    <row r="31" spans="1:11" x14ac:dyDescent="0.15">
      <c r="D31">
        <f t="shared" si="2"/>
        <v>9000000</v>
      </c>
      <c r="I31">
        <v>39</v>
      </c>
    </row>
    <row r="32" spans="1:11" x14ac:dyDescent="0.15">
      <c r="D32">
        <f t="shared" si="2"/>
        <v>10000000</v>
      </c>
      <c r="I32">
        <v>40</v>
      </c>
    </row>
    <row r="33" spans="4:4" x14ac:dyDescent="0.15">
      <c r="D33">
        <f t="shared" si="2"/>
        <v>11000000</v>
      </c>
    </row>
    <row r="34" spans="4:4" x14ac:dyDescent="0.15">
      <c r="D34">
        <f t="shared" si="2"/>
        <v>12000000</v>
      </c>
    </row>
    <row r="35" spans="4:4" x14ac:dyDescent="0.15">
      <c r="D35">
        <f t="shared" si="2"/>
        <v>13000000</v>
      </c>
    </row>
    <row r="36" spans="4:4" x14ac:dyDescent="0.15">
      <c r="D36">
        <f t="shared" si="2"/>
        <v>14000000</v>
      </c>
    </row>
    <row r="37" spans="4:4" x14ac:dyDescent="0.15">
      <c r="D37">
        <f t="shared" si="2"/>
        <v>15000000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Jグレード</vt:lpstr>
      <vt:lpstr>基本</vt:lpstr>
      <vt:lpstr>データ</vt:lpstr>
      <vt:lpstr>Jグレード!Print_Area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o-endo2</dc:creator>
  <cp:lastModifiedBy>ENDO-H</cp:lastModifiedBy>
  <cp:lastPrinted>2022-03-08T06:54:55Z</cp:lastPrinted>
  <dcterms:created xsi:type="dcterms:W3CDTF">2017-01-19T05:45:43Z</dcterms:created>
  <dcterms:modified xsi:type="dcterms:W3CDTF">2024-07-24T10:19:57Z</dcterms:modified>
</cp:coreProperties>
</file>